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INI-MAT" sheetId="1" r:id="rId1"/>
    <sheet name="DIAS-MAT" sheetId="2" r:id="rId2"/>
    <sheet name="GASTO-MAT" sheetId="3" r:id="rId3"/>
    <sheet name="PPP-EXT" sheetId="4" r:id="rId4"/>
    <sheet name="PPP-TRA" sheetId="5" r:id="rId5"/>
    <sheet name="NºAFAM" sheetId="6" r:id="rId6"/>
    <sheet name="GASTO-AFAM" sheetId="7" r:id="rId7"/>
    <sheet name="SUF" sheetId="8" r:id="rId8"/>
    <sheet name="SUF COMU" sheetId="9" r:id="rId9"/>
    <sheet name="SDM" sheetId="10" r:id="rId10"/>
    <sheet name="BODAS DE ORO" sheetId="11" r:id="rId11"/>
    <sheet name="CESANTIA" sheetId="12" r:id="rId12"/>
  </sheets>
  <externalReferences>
    <externalReference r:id="rId13"/>
  </externalReferences>
  <definedNames>
    <definedName name="AÑO_2008">#REF!</definedName>
    <definedName name="_xlnm.Print_Area" localSheetId="11">CESANTIA!$B$2:$N$26</definedName>
    <definedName name="_xlnm.Print_Area" localSheetId="1">'DIAS-MAT'!$B$2:$O$32</definedName>
    <definedName name="_xlnm.Print_Area" localSheetId="6">'GASTO-AFAM'!$A$2:$M$157</definedName>
    <definedName name="_xlnm.Print_Area" localSheetId="2">'GASTO-MAT'!$B$2:$O$52</definedName>
    <definedName name="_xlnm.Print_Area" localSheetId="0">'INI-MAT'!$B$2:$O$125</definedName>
    <definedName name="_xlnm.Print_Area" localSheetId="5">NºAFAM!$B$129:$K$145</definedName>
    <definedName name="_xlnm.Print_Area" localSheetId="3">'PPP-EXT'!$A$5:$M$29</definedName>
    <definedName name="_xlnm.Print_Area" localSheetId="4">'PPP-TRA'!$A$3:$S$29</definedName>
    <definedName name="_xlnm.Print_Area" localSheetId="9">SDM!$A$2:$K$41</definedName>
    <definedName name="_xlnm.Print_Area" localSheetId="7">SUF!$B$2:$O$12</definedName>
    <definedName name="Enero">#REF!</definedName>
    <definedName name="GASTO_EN_ASIGNACIONES_FAMILIARES__PAGADAS__AÑO_2005">'GASTO-AFAM'!$B$2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SDM!$A$22</definedName>
    <definedName name="MONTO_PAGADO_EN_SUBSIDIOS_DE_CESANTIA_PAGADOS_POR_EL_F.U.P.F.">CESANTIA!$B$15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'INI-MAT'!$B$2</definedName>
    <definedName name="NUMERO__DE_ASIGNACIONES_FAMILIARES__PAGADAS_SEGÚN_INSTITUCIONES">NºAFAM!$B$2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UMERO_DE_CAUSANTES_DE_SUBSIDIO_FAMILIAR__SEGÚN_REGIONES">SUF!$B$15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'DIAS-MAT'!$B$2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CESANTIA!$B$2</definedName>
    <definedName name="NUMERO_DE_SUBSIDIOS_FAMILIARES__SEGÚN_TIPO_DE_SUBSIDIO_Y_REGIONES">SUF!$B$36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SDM!$A$2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SUF!$B$2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N25" i="12" l="1"/>
  <c r="M25" i="12"/>
  <c r="L25" i="12"/>
  <c r="K25" i="12"/>
  <c r="J25" i="12"/>
  <c r="I25" i="12"/>
  <c r="H25" i="12"/>
  <c r="G25" i="12"/>
  <c r="F25" i="12"/>
  <c r="E25" i="12"/>
  <c r="D25" i="12"/>
  <c r="C25" i="12"/>
  <c r="O24" i="12"/>
  <c r="O23" i="12"/>
  <c r="O22" i="12"/>
  <c r="O21" i="12"/>
  <c r="O20" i="12"/>
  <c r="O19" i="12"/>
  <c r="I12" i="12"/>
  <c r="H12" i="12"/>
  <c r="G12" i="12"/>
  <c r="F12" i="12"/>
  <c r="O12" i="12" s="1"/>
  <c r="E12" i="12"/>
  <c r="D12" i="12"/>
  <c r="C12" i="12"/>
  <c r="O11" i="12"/>
  <c r="O10" i="12"/>
  <c r="O9" i="12"/>
  <c r="O8" i="12"/>
  <c r="O7" i="12"/>
  <c r="O6" i="12"/>
  <c r="J15" i="11"/>
  <c r="H15" i="11"/>
  <c r="B15" i="11"/>
  <c r="H14" i="11"/>
  <c r="B14" i="11"/>
  <c r="N13" i="11"/>
  <c r="N12" i="11"/>
  <c r="N11" i="11"/>
  <c r="N10" i="11"/>
  <c r="M9" i="11"/>
  <c r="M15" i="11" s="1"/>
  <c r="L9" i="11"/>
  <c r="L15" i="11" s="1"/>
  <c r="K9" i="11"/>
  <c r="K15" i="11" s="1"/>
  <c r="J9" i="11"/>
  <c r="I9" i="11"/>
  <c r="I15" i="11" s="1"/>
  <c r="H9" i="11"/>
  <c r="G9" i="11"/>
  <c r="G15" i="11" s="1"/>
  <c r="G14" i="11" s="1"/>
  <c r="F9" i="11"/>
  <c r="F15" i="11" s="1"/>
  <c r="F14" i="11" s="1"/>
  <c r="E9" i="11"/>
  <c r="E15" i="11" s="1"/>
  <c r="E14" i="11" s="1"/>
  <c r="D9" i="11"/>
  <c r="D15" i="11" s="1"/>
  <c r="D14" i="11" s="1"/>
  <c r="C9" i="11"/>
  <c r="C15" i="11" s="1"/>
  <c r="C14" i="11" s="1"/>
  <c r="B9" i="11"/>
  <c r="N9" i="11" s="1"/>
  <c r="N15" i="11" s="1"/>
  <c r="N8" i="11"/>
  <c r="N7" i="11"/>
  <c r="N6" i="11"/>
  <c r="M5" i="11"/>
  <c r="L5" i="11"/>
  <c r="K5" i="11"/>
  <c r="J5" i="11"/>
  <c r="I5" i="11"/>
  <c r="H5" i="11"/>
  <c r="G5" i="11"/>
  <c r="F5" i="11"/>
  <c r="E5" i="11"/>
  <c r="D5" i="11"/>
  <c r="C5" i="11"/>
  <c r="B5" i="11"/>
  <c r="N5" i="11" s="1"/>
  <c r="M40" i="10"/>
  <c r="L40" i="10"/>
  <c r="K40" i="10"/>
  <c r="J40" i="10"/>
  <c r="I40" i="10"/>
  <c r="H40" i="10"/>
  <c r="G40" i="10"/>
  <c r="F40" i="10"/>
  <c r="N40" i="10" s="1"/>
  <c r="E40" i="10"/>
  <c r="D40" i="10"/>
  <c r="C40" i="10"/>
  <c r="B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H20" i="10"/>
  <c r="G20" i="10"/>
  <c r="F20" i="10"/>
  <c r="E20" i="10"/>
  <c r="N20" i="10" s="1"/>
  <c r="D20" i="10"/>
  <c r="C20" i="10"/>
  <c r="B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O351" i="9"/>
  <c r="O350" i="9"/>
  <c r="O349" i="9"/>
  <c r="O348" i="9"/>
  <c r="O347" i="9"/>
  <c r="O346" i="9"/>
  <c r="O345" i="9"/>
  <c r="O344" i="9"/>
  <c r="O343" i="9"/>
  <c r="O342" i="9"/>
  <c r="O341" i="9"/>
  <c r="O340" i="9"/>
  <c r="O339" i="9"/>
  <c r="O338" i="9"/>
  <c r="O337" i="9"/>
  <c r="O336" i="9"/>
  <c r="O335" i="9"/>
  <c r="O334" i="9"/>
  <c r="O333" i="9"/>
  <c r="O332" i="9"/>
  <c r="O331" i="9"/>
  <c r="O330" i="9"/>
  <c r="O329" i="9"/>
  <c r="O328" i="9"/>
  <c r="O327" i="9"/>
  <c r="O326" i="9"/>
  <c r="O325" i="9"/>
  <c r="O324" i="9"/>
  <c r="O323" i="9"/>
  <c r="O322" i="9"/>
  <c r="O321" i="9"/>
  <c r="O320" i="9"/>
  <c r="O319" i="9"/>
  <c r="O318" i="9"/>
  <c r="O317" i="9"/>
  <c r="O316" i="9"/>
  <c r="O315" i="9"/>
  <c r="O314" i="9"/>
  <c r="O313" i="9"/>
  <c r="O312" i="9"/>
  <c r="O311" i="9"/>
  <c r="O310" i="9"/>
  <c r="O309" i="9"/>
  <c r="O308" i="9"/>
  <c r="O307" i="9"/>
  <c r="O306" i="9"/>
  <c r="O305" i="9"/>
  <c r="O304" i="9"/>
  <c r="O303" i="9"/>
  <c r="O302" i="9"/>
  <c r="O301" i="9"/>
  <c r="O300" i="9"/>
  <c r="O299" i="9"/>
  <c r="O298" i="9"/>
  <c r="O297" i="9"/>
  <c r="O296" i="9"/>
  <c r="O295" i="9"/>
  <c r="O294" i="9"/>
  <c r="O293" i="9"/>
  <c r="O292" i="9"/>
  <c r="O291" i="9"/>
  <c r="O290" i="9"/>
  <c r="O289" i="9"/>
  <c r="O288" i="9"/>
  <c r="O287" i="9"/>
  <c r="O286" i="9"/>
  <c r="O285" i="9"/>
  <c r="O284" i="9"/>
  <c r="O283" i="9"/>
  <c r="O282" i="9"/>
  <c r="O281" i="9"/>
  <c r="O280" i="9"/>
  <c r="O279" i="9"/>
  <c r="O278" i="9"/>
  <c r="O277" i="9"/>
  <c r="O276" i="9"/>
  <c r="O275" i="9"/>
  <c r="O274" i="9"/>
  <c r="O273" i="9"/>
  <c r="O272" i="9"/>
  <c r="O271" i="9"/>
  <c r="O270" i="9"/>
  <c r="O269" i="9"/>
  <c r="O268" i="9"/>
  <c r="O267" i="9"/>
  <c r="O266" i="9"/>
  <c r="O265" i="9"/>
  <c r="O264" i="9"/>
  <c r="O263" i="9"/>
  <c r="O262" i="9"/>
  <c r="O261" i="9"/>
  <c r="O260" i="9"/>
  <c r="O259" i="9"/>
  <c r="O258" i="9"/>
  <c r="O257" i="9"/>
  <c r="O256" i="9"/>
  <c r="O255" i="9"/>
  <c r="O254" i="9"/>
  <c r="O253" i="9"/>
  <c r="O252" i="9"/>
  <c r="O251" i="9"/>
  <c r="O250" i="9"/>
  <c r="O249" i="9"/>
  <c r="O248" i="9"/>
  <c r="O247" i="9"/>
  <c r="O246" i="9"/>
  <c r="O245" i="9"/>
  <c r="O244" i="9"/>
  <c r="O243" i="9"/>
  <c r="O242" i="9"/>
  <c r="O241" i="9"/>
  <c r="O240" i="9"/>
  <c r="O239" i="9"/>
  <c r="O238" i="9"/>
  <c r="O237" i="9"/>
  <c r="O236" i="9"/>
  <c r="O235" i="9"/>
  <c r="O234" i="9"/>
  <c r="O233" i="9"/>
  <c r="O232" i="9"/>
  <c r="O231" i="9"/>
  <c r="O230" i="9"/>
  <c r="O229" i="9"/>
  <c r="O228" i="9"/>
  <c r="O227" i="9"/>
  <c r="O226" i="9"/>
  <c r="O225" i="9"/>
  <c r="O224" i="9"/>
  <c r="O223" i="9"/>
  <c r="O222" i="9"/>
  <c r="O221" i="9"/>
  <c r="O220" i="9"/>
  <c r="O219" i="9"/>
  <c r="O218" i="9"/>
  <c r="O217" i="9"/>
  <c r="O216" i="9"/>
  <c r="O215" i="9"/>
  <c r="O214" i="9"/>
  <c r="O213" i="9"/>
  <c r="O212" i="9"/>
  <c r="O211" i="9"/>
  <c r="O210" i="9"/>
  <c r="O209" i="9"/>
  <c r="O208" i="9"/>
  <c r="O207" i="9"/>
  <c r="O206" i="9"/>
  <c r="O205" i="9"/>
  <c r="O204" i="9"/>
  <c r="O203" i="9"/>
  <c r="O202" i="9"/>
  <c r="O201" i="9"/>
  <c r="O200" i="9"/>
  <c r="O199" i="9"/>
  <c r="O198" i="9"/>
  <c r="O197" i="9"/>
  <c r="O196" i="9"/>
  <c r="O195" i="9"/>
  <c r="O194" i="9"/>
  <c r="O193" i="9"/>
  <c r="O192" i="9"/>
  <c r="O191" i="9"/>
  <c r="O190" i="9"/>
  <c r="O189" i="9"/>
  <c r="O188" i="9"/>
  <c r="O187" i="9"/>
  <c r="O186" i="9"/>
  <c r="O185" i="9"/>
  <c r="O184" i="9"/>
  <c r="O183" i="9"/>
  <c r="H182" i="9"/>
  <c r="O181" i="9"/>
  <c r="O180" i="9"/>
  <c r="O179" i="9"/>
  <c r="O178" i="9"/>
  <c r="O177" i="9"/>
  <c r="H176" i="9"/>
  <c r="O176" i="9" s="1"/>
  <c r="O175" i="9"/>
  <c r="O174" i="9"/>
  <c r="O173" i="9"/>
  <c r="O172" i="9"/>
  <c r="O171" i="9"/>
  <c r="O170" i="9"/>
  <c r="O169" i="9"/>
  <c r="O168" i="9"/>
  <c r="O167" i="9"/>
  <c r="O166" i="9"/>
  <c r="H166" i="9"/>
  <c r="O165" i="9"/>
  <c r="O164" i="9"/>
  <c r="H163" i="9"/>
  <c r="O163" i="9" s="1"/>
  <c r="O162" i="9"/>
  <c r="O161" i="9"/>
  <c r="O160" i="9"/>
  <c r="O159" i="9"/>
  <c r="O158" i="9"/>
  <c r="O157" i="9"/>
  <c r="O156" i="9"/>
  <c r="O155" i="9"/>
  <c r="O154" i="9"/>
  <c r="O153" i="9"/>
  <c r="O152" i="9"/>
  <c r="O151" i="9"/>
  <c r="O150" i="9"/>
  <c r="O149" i="9"/>
  <c r="O148" i="9"/>
  <c r="O147" i="9"/>
  <c r="O146" i="9"/>
  <c r="O145" i="9"/>
  <c r="O144" i="9"/>
  <c r="O143" i="9"/>
  <c r="O142" i="9"/>
  <c r="O141" i="9"/>
  <c r="O140" i="9"/>
  <c r="O139" i="9"/>
  <c r="O138" i="9"/>
  <c r="O137" i="9"/>
  <c r="O136" i="9"/>
  <c r="O135" i="9"/>
  <c r="O134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O121" i="9"/>
  <c r="O120" i="9"/>
  <c r="O119" i="9"/>
  <c r="O118" i="9"/>
  <c r="O117" i="9"/>
  <c r="O116" i="9"/>
  <c r="H116" i="9"/>
  <c r="O115" i="9"/>
  <c r="O114" i="9"/>
  <c r="O113" i="9"/>
  <c r="O112" i="9"/>
  <c r="O111" i="9"/>
  <c r="O110" i="9"/>
  <c r="O109" i="9"/>
  <c r="O108" i="9"/>
  <c r="O107" i="9"/>
  <c r="O106" i="9"/>
  <c r="O105" i="9"/>
  <c r="O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O84" i="9"/>
  <c r="O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H14" i="9"/>
  <c r="C14" i="9"/>
  <c r="O13" i="9"/>
  <c r="O12" i="9"/>
  <c r="O11" i="9"/>
  <c r="H10" i="9"/>
  <c r="C10" i="9"/>
  <c r="O10" i="9" s="1"/>
  <c r="O9" i="9"/>
  <c r="O8" i="9"/>
  <c r="O7" i="9"/>
  <c r="O6" i="9"/>
  <c r="I5" i="9"/>
  <c r="G5" i="9"/>
  <c r="F5" i="9"/>
  <c r="E5" i="9"/>
  <c r="D5" i="9"/>
  <c r="C5" i="9"/>
  <c r="H285" i="8"/>
  <c r="G285" i="8"/>
  <c r="F285" i="8"/>
  <c r="E285" i="8"/>
  <c r="D285" i="8"/>
  <c r="C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G264" i="8"/>
  <c r="F264" i="8"/>
  <c r="E264" i="8"/>
  <c r="D264" i="8"/>
  <c r="C264" i="8"/>
  <c r="H264" i="8" s="1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G243" i="8"/>
  <c r="F243" i="8"/>
  <c r="E243" i="8"/>
  <c r="D243" i="8"/>
  <c r="C243" i="8"/>
  <c r="H243" i="8" s="1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G222" i="8"/>
  <c r="H222" i="8" s="1"/>
  <c r="F222" i="8"/>
  <c r="E222" i="8"/>
  <c r="D222" i="8"/>
  <c r="C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G200" i="8"/>
  <c r="F200" i="8"/>
  <c r="E200" i="8"/>
  <c r="D200" i="8"/>
  <c r="C200" i="8"/>
  <c r="H200" i="8" s="1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G178" i="8"/>
  <c r="F178" i="8"/>
  <c r="E178" i="8"/>
  <c r="D178" i="8"/>
  <c r="C178" i="8"/>
  <c r="H178" i="8" s="1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G157" i="8"/>
  <c r="F157" i="8"/>
  <c r="E157" i="8"/>
  <c r="D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C142" i="8"/>
  <c r="C157" i="8" s="1"/>
  <c r="H157" i="8" s="1"/>
  <c r="G136" i="8"/>
  <c r="F136" i="8"/>
  <c r="E136" i="8"/>
  <c r="D136" i="8"/>
  <c r="H135" i="8"/>
  <c r="E135" i="8"/>
  <c r="D135" i="8"/>
  <c r="C135" i="8"/>
  <c r="E134" i="8"/>
  <c r="C134" i="8"/>
  <c r="H134" i="8" s="1"/>
  <c r="E133" i="8"/>
  <c r="C133" i="8"/>
  <c r="H133" i="8" s="1"/>
  <c r="E132" i="8"/>
  <c r="C132" i="8"/>
  <c r="H132" i="8" s="1"/>
  <c r="E131" i="8"/>
  <c r="H131" i="8" s="1"/>
  <c r="C131" i="8"/>
  <c r="H130" i="8"/>
  <c r="E130" i="8"/>
  <c r="C130" i="8"/>
  <c r="E129" i="8"/>
  <c r="C129" i="8"/>
  <c r="H129" i="8" s="1"/>
  <c r="H128" i="8"/>
  <c r="E128" i="8"/>
  <c r="C128" i="8"/>
  <c r="H127" i="8"/>
  <c r="E127" i="8"/>
  <c r="C127" i="8"/>
  <c r="E126" i="8"/>
  <c r="C126" i="8"/>
  <c r="E125" i="8"/>
  <c r="H125" i="8" s="1"/>
  <c r="H124" i="8"/>
  <c r="E124" i="8"/>
  <c r="H123" i="8"/>
  <c r="C122" i="8"/>
  <c r="H122" i="8" s="1"/>
  <c r="H121" i="8"/>
  <c r="D121" i="8"/>
  <c r="C121" i="8"/>
  <c r="G116" i="8"/>
  <c r="F116" i="8"/>
  <c r="E116" i="8"/>
  <c r="D116" i="8"/>
  <c r="C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G96" i="8"/>
  <c r="F96" i="8"/>
  <c r="E96" i="8"/>
  <c r="D96" i="8"/>
  <c r="C96" i="8"/>
  <c r="H95" i="8"/>
  <c r="H94" i="8"/>
  <c r="H93" i="8"/>
  <c r="H92" i="8"/>
  <c r="H91" i="8"/>
  <c r="H90" i="8"/>
  <c r="H89" i="8"/>
  <c r="H88" i="8"/>
  <c r="H87" i="8"/>
  <c r="H86" i="8"/>
  <c r="H85" i="8"/>
  <c r="H96" i="8" s="1"/>
  <c r="H84" i="8"/>
  <c r="H83" i="8"/>
  <c r="H82" i="8"/>
  <c r="H81" i="8"/>
  <c r="G75" i="8"/>
  <c r="F75" i="8"/>
  <c r="E75" i="8"/>
  <c r="D75" i="8"/>
  <c r="C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75" i="8" s="1"/>
  <c r="G54" i="8"/>
  <c r="F54" i="8"/>
  <c r="E54" i="8"/>
  <c r="D54" i="8"/>
  <c r="C54" i="8"/>
  <c r="H53" i="8"/>
  <c r="H52" i="8"/>
  <c r="H51" i="8"/>
  <c r="H50" i="8"/>
  <c r="H49" i="8"/>
  <c r="H48" i="8"/>
  <c r="H47" i="8"/>
  <c r="H46" i="8"/>
  <c r="H45" i="8"/>
  <c r="H44" i="8"/>
  <c r="H43" i="8"/>
  <c r="H54" i="8" s="1"/>
  <c r="H42" i="8"/>
  <c r="H41" i="8"/>
  <c r="H40" i="8"/>
  <c r="H39" i="8"/>
  <c r="I34" i="8"/>
  <c r="H34" i="8"/>
  <c r="G34" i="8"/>
  <c r="F34" i="8"/>
  <c r="E34" i="8"/>
  <c r="D34" i="8"/>
  <c r="C34" i="8"/>
  <c r="O33" i="8"/>
  <c r="O32" i="8"/>
  <c r="O31" i="8"/>
  <c r="O30" i="8"/>
  <c r="O29" i="8"/>
  <c r="O28" i="8"/>
  <c r="O27" i="8"/>
  <c r="O26" i="8"/>
  <c r="O25" i="8"/>
  <c r="O24" i="8"/>
  <c r="O34" i="8" s="1"/>
  <c r="O23" i="8"/>
  <c r="O22" i="8"/>
  <c r="O21" i="8"/>
  <c r="O20" i="8"/>
  <c r="O19" i="8"/>
  <c r="O13" i="8"/>
  <c r="H12" i="8"/>
  <c r="O12" i="8" s="1"/>
  <c r="G12" i="8"/>
  <c r="E12" i="8"/>
  <c r="I11" i="8"/>
  <c r="H11" i="8"/>
  <c r="F11" i="8"/>
  <c r="E11" i="8"/>
  <c r="D11" i="8"/>
  <c r="C11" i="8"/>
  <c r="O11" i="8" s="1"/>
  <c r="O10" i="8"/>
  <c r="O9" i="8"/>
  <c r="E9" i="8"/>
  <c r="G8" i="8"/>
  <c r="G11" i="8" s="1"/>
  <c r="E8" i="8"/>
  <c r="O7" i="8"/>
  <c r="O6" i="8"/>
  <c r="K151" i="7"/>
  <c r="J151" i="7"/>
  <c r="C151" i="7"/>
  <c r="N150" i="7"/>
  <c r="M150" i="7"/>
  <c r="L150" i="7"/>
  <c r="K150" i="7"/>
  <c r="J150" i="7"/>
  <c r="I150" i="7"/>
  <c r="I151" i="7" s="1"/>
  <c r="H150" i="7"/>
  <c r="H151" i="7" s="1"/>
  <c r="G150" i="7"/>
  <c r="G151" i="7" s="1"/>
  <c r="F150" i="7"/>
  <c r="E150" i="7"/>
  <c r="D150" i="7"/>
  <c r="C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O131" i="7"/>
  <c r="O130" i="7"/>
  <c r="O129" i="7"/>
  <c r="O128" i="7"/>
  <c r="O127" i="7"/>
  <c r="O126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O124" i="7"/>
  <c r="O123" i="7"/>
  <c r="O122" i="7"/>
  <c r="O121" i="7"/>
  <c r="N120" i="7"/>
  <c r="M120" i="7"/>
  <c r="L120" i="7"/>
  <c r="K120" i="7"/>
  <c r="J120" i="7"/>
  <c r="I120" i="7"/>
  <c r="H120" i="7"/>
  <c r="G120" i="7"/>
  <c r="O120" i="7" s="1"/>
  <c r="F120" i="7"/>
  <c r="E120" i="7"/>
  <c r="D120" i="7"/>
  <c r="C120" i="7"/>
  <c r="O119" i="7"/>
  <c r="O118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N14" i="7"/>
  <c r="M14" i="7"/>
  <c r="L14" i="7"/>
  <c r="L151" i="7" s="1"/>
  <c r="K14" i="7"/>
  <c r="J14" i="7"/>
  <c r="I14" i="7"/>
  <c r="H14" i="7"/>
  <c r="G14" i="7"/>
  <c r="F14" i="7"/>
  <c r="E14" i="7"/>
  <c r="D14" i="7"/>
  <c r="D151" i="7" s="1"/>
  <c r="C14" i="7"/>
  <c r="O14" i="7" s="1"/>
  <c r="O13" i="7"/>
  <c r="O12" i="7"/>
  <c r="O11" i="7"/>
  <c r="O10" i="7"/>
  <c r="O9" i="7"/>
  <c r="O8" i="7"/>
  <c r="G145" i="6"/>
  <c r="F145" i="6"/>
  <c r="O144" i="6"/>
  <c r="N144" i="6"/>
  <c r="M144" i="6"/>
  <c r="M145" i="6" s="1"/>
  <c r="L144" i="6"/>
  <c r="L145" i="6" s="1"/>
  <c r="K144" i="6"/>
  <c r="J144" i="6"/>
  <c r="I144" i="6"/>
  <c r="I145" i="6" s="1"/>
  <c r="H144" i="6"/>
  <c r="G144" i="6"/>
  <c r="F144" i="6"/>
  <c r="E144" i="6"/>
  <c r="E145" i="6" s="1"/>
  <c r="D144" i="6"/>
  <c r="D145" i="6" s="1"/>
  <c r="C144" i="6"/>
  <c r="O126" i="6"/>
  <c r="N126" i="6"/>
  <c r="M126" i="6"/>
  <c r="L126" i="6"/>
  <c r="K126" i="6"/>
  <c r="J126" i="6"/>
  <c r="J145" i="6" s="1"/>
  <c r="I126" i="6"/>
  <c r="H126" i="6"/>
  <c r="G126" i="6"/>
  <c r="F126" i="6"/>
  <c r="E126" i="6"/>
  <c r="D126" i="6"/>
  <c r="C126" i="6"/>
  <c r="O119" i="6"/>
  <c r="N119" i="6"/>
  <c r="N145" i="6" s="1"/>
  <c r="M119" i="6"/>
  <c r="L119" i="6"/>
  <c r="K119" i="6"/>
  <c r="J119" i="6"/>
  <c r="I119" i="6"/>
  <c r="H119" i="6"/>
  <c r="G119" i="6"/>
  <c r="F119" i="6"/>
  <c r="E119" i="6"/>
  <c r="D119" i="6"/>
  <c r="C119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O111" i="6"/>
  <c r="O145" i="6" s="1"/>
  <c r="N111" i="6"/>
  <c r="M111" i="6"/>
  <c r="L111" i="6"/>
  <c r="K111" i="6"/>
  <c r="J111" i="6"/>
  <c r="I111" i="6"/>
  <c r="H111" i="6"/>
  <c r="G111" i="6"/>
  <c r="F111" i="6"/>
  <c r="E111" i="6"/>
  <c r="D111" i="6"/>
  <c r="C111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V28" i="5"/>
  <c r="U28" i="5"/>
  <c r="N28" i="5"/>
  <c r="M28" i="5"/>
  <c r="F28" i="5"/>
  <c r="E28" i="5"/>
  <c r="Y27" i="5"/>
  <c r="Y28" i="5" s="1"/>
  <c r="X27" i="5"/>
  <c r="X28" i="5" s="1"/>
  <c r="W27" i="5"/>
  <c r="W28" i="5" s="1"/>
  <c r="V27" i="5"/>
  <c r="U27" i="5"/>
  <c r="T27" i="5"/>
  <c r="T28" i="5" s="1"/>
  <c r="S27" i="5"/>
  <c r="R27" i="5"/>
  <c r="Q27" i="5"/>
  <c r="Q28" i="5" s="1"/>
  <c r="P27" i="5"/>
  <c r="P28" i="5" s="1"/>
  <c r="O27" i="5"/>
  <c r="O28" i="5" s="1"/>
  <c r="N27" i="5"/>
  <c r="M27" i="5"/>
  <c r="L27" i="5"/>
  <c r="L28" i="5" s="1"/>
  <c r="K27" i="5"/>
  <c r="J27" i="5"/>
  <c r="I27" i="5"/>
  <c r="I28" i="5" s="1"/>
  <c r="H27" i="5"/>
  <c r="H28" i="5" s="1"/>
  <c r="G27" i="5"/>
  <c r="G28" i="5" s="1"/>
  <c r="F27" i="5"/>
  <c r="E27" i="5"/>
  <c r="D27" i="5"/>
  <c r="D28" i="5" s="1"/>
  <c r="C27" i="5"/>
  <c r="B27" i="5"/>
  <c r="AA26" i="5"/>
  <c r="Z26" i="5"/>
  <c r="AA25" i="5"/>
  <c r="Z25" i="5"/>
  <c r="AA24" i="5"/>
  <c r="Z24" i="5"/>
  <c r="AA23" i="5"/>
  <c r="Z23" i="5"/>
  <c r="AA22" i="5"/>
  <c r="Z22" i="5"/>
  <c r="Z27" i="5" s="1"/>
  <c r="Y21" i="5"/>
  <c r="X21" i="5"/>
  <c r="W21" i="5"/>
  <c r="V21" i="5"/>
  <c r="U21" i="5"/>
  <c r="T21" i="5"/>
  <c r="S21" i="5"/>
  <c r="S28" i="5" s="1"/>
  <c r="R21" i="5"/>
  <c r="R28" i="5" s="1"/>
  <c r="Q21" i="5"/>
  <c r="P21" i="5"/>
  <c r="O21" i="5"/>
  <c r="N21" i="5"/>
  <c r="M21" i="5"/>
  <c r="L21" i="5"/>
  <c r="K21" i="5"/>
  <c r="K28" i="5" s="1"/>
  <c r="J21" i="5"/>
  <c r="J28" i="5" s="1"/>
  <c r="I21" i="5"/>
  <c r="H21" i="5"/>
  <c r="G21" i="5"/>
  <c r="F21" i="5"/>
  <c r="E21" i="5"/>
  <c r="D21" i="5"/>
  <c r="C21" i="5"/>
  <c r="C28" i="5" s="1"/>
  <c r="B21" i="5"/>
  <c r="B28" i="5" s="1"/>
  <c r="AA20" i="5"/>
  <c r="Z20" i="5"/>
  <c r="AA19" i="5"/>
  <c r="Z19" i="5"/>
  <c r="AA18" i="5"/>
  <c r="Z18" i="5"/>
  <c r="AA17" i="5"/>
  <c r="Z17" i="5"/>
  <c r="AA16" i="5"/>
  <c r="Z16" i="5"/>
  <c r="AA15" i="5"/>
  <c r="Z15" i="5"/>
  <c r="AA14" i="5"/>
  <c r="Z14" i="5"/>
  <c r="AA13" i="5"/>
  <c r="Z13" i="5"/>
  <c r="AA12" i="5"/>
  <c r="Z12" i="5"/>
  <c r="AA11" i="5"/>
  <c r="Z11" i="5"/>
  <c r="AA10" i="5"/>
  <c r="Z10" i="5"/>
  <c r="AA9" i="5"/>
  <c r="AA21" i="5" s="1"/>
  <c r="Z9" i="5"/>
  <c r="AA8" i="5"/>
  <c r="Z8" i="5"/>
  <c r="Z21" i="5" s="1"/>
  <c r="AA7" i="5"/>
  <c r="Z7" i="5"/>
  <c r="Y28" i="4"/>
  <c r="R28" i="4"/>
  <c r="Q28" i="4"/>
  <c r="J28" i="4"/>
  <c r="I28" i="4"/>
  <c r="B28" i="4"/>
  <c r="AA27" i="4"/>
  <c r="Y27" i="4"/>
  <c r="X27" i="4"/>
  <c r="W27" i="4"/>
  <c r="V27" i="4"/>
  <c r="V28" i="4" s="1"/>
  <c r="U27" i="4"/>
  <c r="U28" i="4" s="1"/>
  <c r="T27" i="4"/>
  <c r="T28" i="4" s="1"/>
  <c r="S27" i="4"/>
  <c r="S28" i="4" s="1"/>
  <c r="R27" i="4"/>
  <c r="Q27" i="4"/>
  <c r="P27" i="4"/>
  <c r="O27" i="4"/>
  <c r="N27" i="4"/>
  <c r="N28" i="4" s="1"/>
  <c r="M27" i="4"/>
  <c r="M28" i="4" s="1"/>
  <c r="L27" i="4"/>
  <c r="L28" i="4" s="1"/>
  <c r="K27" i="4"/>
  <c r="K28" i="4" s="1"/>
  <c r="J27" i="4"/>
  <c r="I27" i="4"/>
  <c r="H27" i="4"/>
  <c r="G27" i="4"/>
  <c r="F27" i="4"/>
  <c r="F28" i="4" s="1"/>
  <c r="E27" i="4"/>
  <c r="E28" i="4" s="1"/>
  <c r="D27" i="4"/>
  <c r="D28" i="4" s="1"/>
  <c r="C27" i="4"/>
  <c r="C28" i="4" s="1"/>
  <c r="B27" i="4"/>
  <c r="AA26" i="4"/>
  <c r="Z26" i="4"/>
  <c r="AA25" i="4"/>
  <c r="Z25" i="4"/>
  <c r="AA24" i="4"/>
  <c r="Z24" i="4"/>
  <c r="AA23" i="4"/>
  <c r="Z23" i="4"/>
  <c r="AA22" i="4"/>
  <c r="Z22" i="4"/>
  <c r="Y21" i="4"/>
  <c r="X21" i="4"/>
  <c r="W21" i="4"/>
  <c r="W28" i="4" s="1"/>
  <c r="V21" i="4"/>
  <c r="U21" i="4"/>
  <c r="T21" i="4"/>
  <c r="S21" i="4"/>
  <c r="R21" i="4"/>
  <c r="Q21" i="4"/>
  <c r="P21" i="4"/>
  <c r="O21" i="4"/>
  <c r="O28" i="4" s="1"/>
  <c r="N21" i="4"/>
  <c r="M21" i="4"/>
  <c r="L21" i="4"/>
  <c r="K21" i="4"/>
  <c r="J21" i="4"/>
  <c r="I21" i="4"/>
  <c r="H21" i="4"/>
  <c r="G21" i="4"/>
  <c r="G28" i="4" s="1"/>
  <c r="F21" i="4"/>
  <c r="E21" i="4"/>
  <c r="D21" i="4"/>
  <c r="C21" i="4"/>
  <c r="B21" i="4"/>
  <c r="AA20" i="4"/>
  <c r="Z20" i="4"/>
  <c r="AA19" i="4"/>
  <c r="Z19" i="4"/>
  <c r="AA18" i="4"/>
  <c r="Z18" i="4"/>
  <c r="AA17" i="4"/>
  <c r="Z17" i="4"/>
  <c r="AA16" i="4"/>
  <c r="Z16" i="4"/>
  <c r="AA15" i="4"/>
  <c r="Z15" i="4"/>
  <c r="AA14" i="4"/>
  <c r="Z14" i="4"/>
  <c r="AA13" i="4"/>
  <c r="Z13" i="4"/>
  <c r="AA12" i="4"/>
  <c r="Z12" i="4"/>
  <c r="AA11" i="4"/>
  <c r="Z11" i="4"/>
  <c r="AA10" i="4"/>
  <c r="Z10" i="4"/>
  <c r="AA9" i="4"/>
  <c r="Z9" i="4"/>
  <c r="AA8" i="4"/>
  <c r="Z8" i="4"/>
  <c r="Z21" i="4" s="1"/>
  <c r="AA7" i="4"/>
  <c r="Z7" i="4"/>
  <c r="I121" i="3"/>
  <c r="H121" i="3"/>
  <c r="G121" i="3"/>
  <c r="F121" i="3"/>
  <c r="E121" i="3"/>
  <c r="D121" i="3"/>
  <c r="O121" i="3" s="1"/>
  <c r="C121" i="3"/>
  <c r="I120" i="3"/>
  <c r="H120" i="3"/>
  <c r="G120" i="3"/>
  <c r="F120" i="3"/>
  <c r="E120" i="3"/>
  <c r="D120" i="3"/>
  <c r="O120" i="3" s="1"/>
  <c r="C120" i="3"/>
  <c r="I119" i="3"/>
  <c r="H119" i="3"/>
  <c r="G119" i="3"/>
  <c r="F119" i="3"/>
  <c r="E119" i="3"/>
  <c r="D119" i="3"/>
  <c r="O119" i="3" s="1"/>
  <c r="C119" i="3"/>
  <c r="I118" i="3"/>
  <c r="H118" i="3"/>
  <c r="G118" i="3"/>
  <c r="F118" i="3"/>
  <c r="E118" i="3"/>
  <c r="D118" i="3"/>
  <c r="O118" i="3" s="1"/>
  <c r="C118" i="3"/>
  <c r="I117" i="3"/>
  <c r="I122" i="3" s="1"/>
  <c r="I123" i="3" s="1"/>
  <c r="H117" i="3"/>
  <c r="H122" i="3" s="1"/>
  <c r="H123" i="3" s="1"/>
  <c r="G117" i="3"/>
  <c r="G122" i="3" s="1"/>
  <c r="F117" i="3"/>
  <c r="F122" i="3" s="1"/>
  <c r="E117" i="3"/>
  <c r="E122" i="3" s="1"/>
  <c r="E123" i="3" s="1"/>
  <c r="D117" i="3"/>
  <c r="O117" i="3" s="1"/>
  <c r="C117" i="3"/>
  <c r="C122" i="3" s="1"/>
  <c r="I115" i="3"/>
  <c r="H115" i="3"/>
  <c r="G115" i="3"/>
  <c r="F115" i="3"/>
  <c r="E115" i="3"/>
  <c r="D115" i="3"/>
  <c r="O115" i="3" s="1"/>
  <c r="C115" i="3"/>
  <c r="I114" i="3"/>
  <c r="H114" i="3"/>
  <c r="G114" i="3"/>
  <c r="F114" i="3"/>
  <c r="E114" i="3"/>
  <c r="D114" i="3"/>
  <c r="O114" i="3" s="1"/>
  <c r="C114" i="3"/>
  <c r="I113" i="3"/>
  <c r="H113" i="3"/>
  <c r="G113" i="3"/>
  <c r="F113" i="3"/>
  <c r="E113" i="3"/>
  <c r="D113" i="3"/>
  <c r="O113" i="3" s="1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O110" i="3" s="1"/>
  <c r="C110" i="3"/>
  <c r="I109" i="3"/>
  <c r="H109" i="3"/>
  <c r="G109" i="3"/>
  <c r="F109" i="3"/>
  <c r="E109" i="3"/>
  <c r="E116" i="3" s="1"/>
  <c r="D109" i="3"/>
  <c r="O109" i="3" s="1"/>
  <c r="C109" i="3"/>
  <c r="I108" i="3"/>
  <c r="H108" i="3"/>
  <c r="G108" i="3"/>
  <c r="F108" i="3"/>
  <c r="E108" i="3"/>
  <c r="D108" i="3"/>
  <c r="O108" i="3" s="1"/>
  <c r="C108" i="3"/>
  <c r="O107" i="3"/>
  <c r="I107" i="3"/>
  <c r="H107" i="3"/>
  <c r="G107" i="3"/>
  <c r="F107" i="3"/>
  <c r="E107" i="3"/>
  <c r="D107" i="3"/>
  <c r="C107" i="3"/>
  <c r="O106" i="3"/>
  <c r="I106" i="3"/>
  <c r="H106" i="3"/>
  <c r="G106" i="3"/>
  <c r="F106" i="3"/>
  <c r="E106" i="3"/>
  <c r="D106" i="3"/>
  <c r="C106" i="3"/>
  <c r="O105" i="3"/>
  <c r="I105" i="3"/>
  <c r="H105" i="3"/>
  <c r="G105" i="3"/>
  <c r="F105" i="3"/>
  <c r="E105" i="3"/>
  <c r="D105" i="3"/>
  <c r="C105" i="3"/>
  <c r="O104" i="3"/>
  <c r="I104" i="3"/>
  <c r="H104" i="3"/>
  <c r="G104" i="3"/>
  <c r="F104" i="3"/>
  <c r="E104" i="3"/>
  <c r="D104" i="3"/>
  <c r="C104" i="3"/>
  <c r="O103" i="3"/>
  <c r="I103" i="3"/>
  <c r="I116" i="3" s="1"/>
  <c r="H103" i="3"/>
  <c r="H116" i="3" s="1"/>
  <c r="G103" i="3"/>
  <c r="G116" i="3" s="1"/>
  <c r="F103" i="3"/>
  <c r="F116" i="3" s="1"/>
  <c r="E103" i="3"/>
  <c r="D103" i="3"/>
  <c r="C103" i="3"/>
  <c r="C116" i="3" s="1"/>
  <c r="O102" i="3"/>
  <c r="I102" i="3"/>
  <c r="H102" i="3"/>
  <c r="G102" i="3"/>
  <c r="F102" i="3"/>
  <c r="E102" i="3"/>
  <c r="D102" i="3"/>
  <c r="C102" i="3"/>
  <c r="I99" i="3"/>
  <c r="I100" i="3" s="1"/>
  <c r="H99" i="3"/>
  <c r="H100" i="3" s="1"/>
  <c r="G99" i="3"/>
  <c r="G100" i="3" s="1"/>
  <c r="F99" i="3"/>
  <c r="F100" i="3" s="1"/>
  <c r="E99" i="3"/>
  <c r="O99" i="3" s="1"/>
  <c r="D99" i="3"/>
  <c r="D100" i="3" s="1"/>
  <c r="C99" i="3"/>
  <c r="O98" i="3"/>
  <c r="O97" i="3"/>
  <c r="O96" i="3"/>
  <c r="O95" i="3"/>
  <c r="O94" i="3"/>
  <c r="J93" i="3"/>
  <c r="I93" i="3"/>
  <c r="H93" i="3"/>
  <c r="G93" i="3"/>
  <c r="F93" i="3"/>
  <c r="E93" i="3"/>
  <c r="D93" i="3"/>
  <c r="C93" i="3"/>
  <c r="O93" i="3" s="1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I77" i="3"/>
  <c r="H77" i="3"/>
  <c r="G77" i="3"/>
  <c r="F77" i="3"/>
  <c r="E77" i="3"/>
  <c r="D77" i="3"/>
  <c r="C77" i="3"/>
  <c r="O76" i="3"/>
  <c r="J74" i="3"/>
  <c r="H74" i="3"/>
  <c r="J73" i="3"/>
  <c r="I73" i="3"/>
  <c r="I74" i="3" s="1"/>
  <c r="H73" i="3"/>
  <c r="G73" i="3"/>
  <c r="G74" i="3" s="1"/>
  <c r="F73" i="3"/>
  <c r="F74" i="3" s="1"/>
  <c r="E73" i="3"/>
  <c r="E74" i="3" s="1"/>
  <c r="D73" i="3"/>
  <c r="D74" i="3" s="1"/>
  <c r="C73" i="3"/>
  <c r="C74" i="3" s="1"/>
  <c r="O74" i="3" s="1"/>
  <c r="O72" i="3"/>
  <c r="O71" i="3"/>
  <c r="O70" i="3"/>
  <c r="O69" i="3"/>
  <c r="O68" i="3"/>
  <c r="I67" i="3"/>
  <c r="H67" i="3"/>
  <c r="G67" i="3"/>
  <c r="F67" i="3"/>
  <c r="O67" i="3" s="1"/>
  <c r="E67" i="3"/>
  <c r="D67" i="3"/>
  <c r="C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G51" i="3"/>
  <c r="F51" i="3"/>
  <c r="D51" i="3"/>
  <c r="I50" i="3"/>
  <c r="H50" i="3"/>
  <c r="H51" i="3" s="1"/>
  <c r="G50" i="3"/>
  <c r="F50" i="3"/>
  <c r="E50" i="3"/>
  <c r="E51" i="3" s="1"/>
  <c r="D50" i="3"/>
  <c r="C50" i="3"/>
  <c r="C51" i="3" s="1"/>
  <c r="O49" i="3"/>
  <c r="O48" i="3"/>
  <c r="O47" i="3"/>
  <c r="O46" i="3"/>
  <c r="O45" i="3"/>
  <c r="I44" i="3"/>
  <c r="H44" i="3"/>
  <c r="G44" i="3"/>
  <c r="F44" i="3"/>
  <c r="E44" i="3"/>
  <c r="D44" i="3"/>
  <c r="C44" i="3"/>
  <c r="O44" i="3" s="1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I27" i="3"/>
  <c r="I28" i="3" s="1"/>
  <c r="H27" i="3"/>
  <c r="H28" i="3" s="1"/>
  <c r="G27" i="3"/>
  <c r="G28" i="3" s="1"/>
  <c r="F27" i="3"/>
  <c r="E27" i="3"/>
  <c r="E28" i="3" s="1"/>
  <c r="D27" i="3"/>
  <c r="C27" i="3"/>
  <c r="C28" i="3" s="1"/>
  <c r="O26" i="3"/>
  <c r="O25" i="3"/>
  <c r="O24" i="3"/>
  <c r="O23" i="3"/>
  <c r="O22" i="3"/>
  <c r="I21" i="3"/>
  <c r="H21" i="3"/>
  <c r="G21" i="3"/>
  <c r="F21" i="3"/>
  <c r="E21" i="3"/>
  <c r="D21" i="3"/>
  <c r="C21" i="3"/>
  <c r="O21" i="3" s="1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L122" i="2"/>
  <c r="G122" i="2"/>
  <c r="F122" i="2"/>
  <c r="D122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N120" i="2"/>
  <c r="N122" i="2" s="1"/>
  <c r="N123" i="2" s="1"/>
  <c r="M120" i="2"/>
  <c r="L120" i="2"/>
  <c r="K120" i="2"/>
  <c r="J120" i="2"/>
  <c r="I120" i="2"/>
  <c r="H120" i="2"/>
  <c r="G120" i="2"/>
  <c r="F120" i="2"/>
  <c r="E120" i="2"/>
  <c r="D120" i="2"/>
  <c r="C120" i="2"/>
  <c r="O120" i="2" s="1"/>
  <c r="N119" i="2"/>
  <c r="M119" i="2"/>
  <c r="L119" i="2"/>
  <c r="K119" i="2"/>
  <c r="J119" i="2"/>
  <c r="I119" i="2"/>
  <c r="H119" i="2"/>
  <c r="G119" i="2"/>
  <c r="F119" i="2"/>
  <c r="E119" i="2"/>
  <c r="D119" i="2"/>
  <c r="C119" i="2"/>
  <c r="O119" i="2" s="1"/>
  <c r="N118" i="2"/>
  <c r="M118" i="2"/>
  <c r="L118" i="2"/>
  <c r="K118" i="2"/>
  <c r="J118" i="2"/>
  <c r="I118" i="2"/>
  <c r="H118" i="2"/>
  <c r="G118" i="2"/>
  <c r="F118" i="2"/>
  <c r="E118" i="2"/>
  <c r="D118" i="2"/>
  <c r="C118" i="2"/>
  <c r="O118" i="2" s="1"/>
  <c r="N117" i="2"/>
  <c r="M117" i="2"/>
  <c r="M122" i="2" s="1"/>
  <c r="L117" i="2"/>
  <c r="K117" i="2"/>
  <c r="J117" i="2"/>
  <c r="J122" i="2" s="1"/>
  <c r="I117" i="2"/>
  <c r="I122" i="2" s="1"/>
  <c r="H117" i="2"/>
  <c r="H122" i="2" s="1"/>
  <c r="G117" i="2"/>
  <c r="F117" i="2"/>
  <c r="E117" i="2"/>
  <c r="E122" i="2" s="1"/>
  <c r="D117" i="2"/>
  <c r="C117" i="2"/>
  <c r="N115" i="2"/>
  <c r="M115" i="2"/>
  <c r="L115" i="2"/>
  <c r="K115" i="2"/>
  <c r="J115" i="2"/>
  <c r="J116" i="2" s="1"/>
  <c r="J123" i="2" s="1"/>
  <c r="I115" i="2"/>
  <c r="H115" i="2"/>
  <c r="G115" i="2"/>
  <c r="O115" i="2" s="1"/>
  <c r="F115" i="2"/>
  <c r="E115" i="2"/>
  <c r="D115" i="2"/>
  <c r="C115" i="2"/>
  <c r="N114" i="2"/>
  <c r="M114" i="2"/>
  <c r="L114" i="2"/>
  <c r="K114" i="2"/>
  <c r="J114" i="2"/>
  <c r="I114" i="2"/>
  <c r="H114" i="2"/>
  <c r="G114" i="2"/>
  <c r="O114" i="2" s="1"/>
  <c r="F114" i="2"/>
  <c r="E114" i="2"/>
  <c r="D114" i="2"/>
  <c r="C114" i="2"/>
  <c r="N113" i="2"/>
  <c r="M113" i="2"/>
  <c r="L113" i="2"/>
  <c r="L116" i="2" s="1"/>
  <c r="K113" i="2"/>
  <c r="J113" i="2"/>
  <c r="I113" i="2"/>
  <c r="H113" i="2"/>
  <c r="G113" i="2"/>
  <c r="F113" i="2"/>
  <c r="E113" i="2"/>
  <c r="D113" i="2"/>
  <c r="C113" i="2"/>
  <c r="O113" i="2" s="1"/>
  <c r="N112" i="2"/>
  <c r="M112" i="2"/>
  <c r="L112" i="2"/>
  <c r="K112" i="2"/>
  <c r="J112" i="2"/>
  <c r="I112" i="2"/>
  <c r="H112" i="2"/>
  <c r="G112" i="2"/>
  <c r="F112" i="2"/>
  <c r="E112" i="2"/>
  <c r="D112" i="2"/>
  <c r="C112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O111" i="2" s="1"/>
  <c r="N110" i="2"/>
  <c r="M110" i="2"/>
  <c r="L110" i="2"/>
  <c r="K110" i="2"/>
  <c r="J110" i="2"/>
  <c r="I110" i="2"/>
  <c r="H110" i="2"/>
  <c r="G110" i="2"/>
  <c r="F110" i="2"/>
  <c r="E110" i="2"/>
  <c r="D110" i="2"/>
  <c r="C110" i="2"/>
  <c r="N109" i="2"/>
  <c r="M109" i="2"/>
  <c r="M116" i="2" s="1"/>
  <c r="L109" i="2"/>
  <c r="K109" i="2"/>
  <c r="J109" i="2"/>
  <c r="I109" i="2"/>
  <c r="H109" i="2"/>
  <c r="G109" i="2"/>
  <c r="F109" i="2"/>
  <c r="E109" i="2"/>
  <c r="O109" i="2" s="1"/>
  <c r="D109" i="2"/>
  <c r="C109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N107" i="2"/>
  <c r="M107" i="2"/>
  <c r="L107" i="2"/>
  <c r="K107" i="2"/>
  <c r="J107" i="2"/>
  <c r="I107" i="2"/>
  <c r="H107" i="2"/>
  <c r="G107" i="2"/>
  <c r="O107" i="2" s="1"/>
  <c r="F107" i="2"/>
  <c r="E107" i="2"/>
  <c r="D107" i="2"/>
  <c r="C107" i="2"/>
  <c r="N106" i="2"/>
  <c r="M106" i="2"/>
  <c r="L106" i="2"/>
  <c r="K106" i="2"/>
  <c r="J106" i="2"/>
  <c r="I106" i="2"/>
  <c r="H106" i="2"/>
  <c r="G106" i="2"/>
  <c r="F106" i="2"/>
  <c r="E106" i="2"/>
  <c r="D106" i="2"/>
  <c r="O106" i="2" s="1"/>
  <c r="C106" i="2"/>
  <c r="N105" i="2"/>
  <c r="M105" i="2"/>
  <c r="L105" i="2"/>
  <c r="K105" i="2"/>
  <c r="J105" i="2"/>
  <c r="I105" i="2"/>
  <c r="H105" i="2"/>
  <c r="G105" i="2"/>
  <c r="F105" i="2"/>
  <c r="E105" i="2"/>
  <c r="D105" i="2"/>
  <c r="D116" i="2" s="1"/>
  <c r="C105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O104" i="2" s="1"/>
  <c r="N103" i="2"/>
  <c r="N116" i="2" s="1"/>
  <c r="M103" i="2"/>
  <c r="L103" i="2"/>
  <c r="K103" i="2"/>
  <c r="J103" i="2"/>
  <c r="I103" i="2"/>
  <c r="H103" i="2"/>
  <c r="G103" i="2"/>
  <c r="F103" i="2"/>
  <c r="F116" i="2" s="1"/>
  <c r="E103" i="2"/>
  <c r="E116" i="2" s="1"/>
  <c r="D103" i="2"/>
  <c r="C103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I100" i="2"/>
  <c r="H100" i="2"/>
  <c r="N99" i="2"/>
  <c r="M99" i="2"/>
  <c r="M100" i="2" s="1"/>
  <c r="L99" i="2"/>
  <c r="L100" i="2" s="1"/>
  <c r="K99" i="2"/>
  <c r="K100" i="2" s="1"/>
  <c r="J99" i="2"/>
  <c r="J100" i="2" s="1"/>
  <c r="I99" i="2"/>
  <c r="H99" i="2"/>
  <c r="G99" i="2"/>
  <c r="F99" i="2"/>
  <c r="E99" i="2"/>
  <c r="E100" i="2" s="1"/>
  <c r="D99" i="2"/>
  <c r="D100" i="2" s="1"/>
  <c r="C99" i="2"/>
  <c r="C100" i="2" s="1"/>
  <c r="O98" i="2"/>
  <c r="O97" i="2"/>
  <c r="O96" i="2"/>
  <c r="O95" i="2"/>
  <c r="O94" i="2"/>
  <c r="N93" i="2"/>
  <c r="M93" i="2"/>
  <c r="L93" i="2"/>
  <c r="K93" i="2"/>
  <c r="J93" i="2"/>
  <c r="I93" i="2"/>
  <c r="H93" i="2"/>
  <c r="G93" i="2"/>
  <c r="G100" i="2" s="1"/>
  <c r="F93" i="2"/>
  <c r="O93" i="2" s="1"/>
  <c r="E93" i="2"/>
  <c r="D93" i="2"/>
  <c r="C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N77" i="2"/>
  <c r="M77" i="2"/>
  <c r="L77" i="2"/>
  <c r="K77" i="2"/>
  <c r="J77" i="2"/>
  <c r="I77" i="2"/>
  <c r="H77" i="2"/>
  <c r="G77" i="2"/>
  <c r="O77" i="2" s="1"/>
  <c r="F77" i="2"/>
  <c r="E77" i="2"/>
  <c r="D77" i="2"/>
  <c r="C77" i="2"/>
  <c r="O76" i="2"/>
  <c r="I74" i="2"/>
  <c r="H74" i="2"/>
  <c r="N73" i="2"/>
  <c r="M73" i="2"/>
  <c r="M74" i="2" s="1"/>
  <c r="L73" i="2"/>
  <c r="L74" i="2" s="1"/>
  <c r="K73" i="2"/>
  <c r="J73" i="2"/>
  <c r="J74" i="2" s="1"/>
  <c r="I73" i="2"/>
  <c r="H73" i="2"/>
  <c r="G73" i="2"/>
  <c r="F73" i="2"/>
  <c r="E73" i="2"/>
  <c r="E74" i="2" s="1"/>
  <c r="D73" i="2"/>
  <c r="C73" i="2"/>
  <c r="O72" i="2"/>
  <c r="O71" i="2"/>
  <c r="O70" i="2"/>
  <c r="O69" i="2"/>
  <c r="O68" i="2"/>
  <c r="N67" i="2"/>
  <c r="M67" i="2"/>
  <c r="L67" i="2"/>
  <c r="K67" i="2"/>
  <c r="K74" i="2" s="1"/>
  <c r="J67" i="2"/>
  <c r="I67" i="2"/>
  <c r="H67" i="2"/>
  <c r="G67" i="2"/>
  <c r="G74" i="2" s="1"/>
  <c r="F67" i="2"/>
  <c r="O67" i="2" s="1"/>
  <c r="E67" i="2"/>
  <c r="D67" i="2"/>
  <c r="C67" i="2"/>
  <c r="C74" i="2" s="1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K51" i="2"/>
  <c r="J51" i="2"/>
  <c r="C51" i="2"/>
  <c r="N50" i="2"/>
  <c r="M50" i="2"/>
  <c r="L50" i="2"/>
  <c r="L51" i="2" s="1"/>
  <c r="K50" i="2"/>
  <c r="J50" i="2"/>
  <c r="I50" i="2"/>
  <c r="H50" i="2"/>
  <c r="G50" i="2"/>
  <c r="O50" i="2" s="1"/>
  <c r="F50" i="2"/>
  <c r="E50" i="2"/>
  <c r="D50" i="2"/>
  <c r="D51" i="2" s="1"/>
  <c r="C50" i="2"/>
  <c r="O49" i="2"/>
  <c r="O48" i="2"/>
  <c r="O47" i="2"/>
  <c r="O46" i="2"/>
  <c r="O45" i="2"/>
  <c r="N44" i="2"/>
  <c r="M44" i="2"/>
  <c r="M51" i="2" s="1"/>
  <c r="L44" i="2"/>
  <c r="K44" i="2"/>
  <c r="J44" i="2"/>
  <c r="I44" i="2"/>
  <c r="I51" i="2" s="1"/>
  <c r="H44" i="2"/>
  <c r="G44" i="2"/>
  <c r="F44" i="2"/>
  <c r="E44" i="2"/>
  <c r="E51" i="2" s="1"/>
  <c r="D44" i="2"/>
  <c r="C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M28" i="2"/>
  <c r="L28" i="2"/>
  <c r="E28" i="2"/>
  <c r="D28" i="2"/>
  <c r="N27" i="2"/>
  <c r="N28" i="2" s="1"/>
  <c r="M27" i="2"/>
  <c r="L27" i="2"/>
  <c r="K27" i="2"/>
  <c r="J27" i="2"/>
  <c r="I27" i="2"/>
  <c r="I28" i="2" s="1"/>
  <c r="H27" i="2"/>
  <c r="G27" i="2"/>
  <c r="F27" i="2"/>
  <c r="F28" i="2" s="1"/>
  <c r="E27" i="2"/>
  <c r="D27" i="2"/>
  <c r="C27" i="2"/>
  <c r="O26" i="2"/>
  <c r="O25" i="2"/>
  <c r="O24" i="2"/>
  <c r="O23" i="2"/>
  <c r="O22" i="2"/>
  <c r="N21" i="2"/>
  <c r="M21" i="2"/>
  <c r="L21" i="2"/>
  <c r="K21" i="2"/>
  <c r="K28" i="2" s="1"/>
  <c r="J21" i="2"/>
  <c r="I21" i="2"/>
  <c r="H21" i="2"/>
  <c r="G21" i="2"/>
  <c r="G28" i="2" s="1"/>
  <c r="F21" i="2"/>
  <c r="E21" i="2"/>
  <c r="D21" i="2"/>
  <c r="C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I121" i="1"/>
  <c r="H121" i="1"/>
  <c r="G121" i="1"/>
  <c r="F121" i="1"/>
  <c r="O121" i="1" s="1"/>
  <c r="E121" i="1"/>
  <c r="D121" i="1"/>
  <c r="C121" i="1"/>
  <c r="I120" i="1"/>
  <c r="H120" i="1"/>
  <c r="G120" i="1"/>
  <c r="F120" i="1"/>
  <c r="O120" i="1" s="1"/>
  <c r="E120" i="1"/>
  <c r="D120" i="1"/>
  <c r="C120" i="1"/>
  <c r="I119" i="1"/>
  <c r="H119" i="1"/>
  <c r="G119" i="1"/>
  <c r="F119" i="1"/>
  <c r="O119" i="1" s="1"/>
  <c r="E119" i="1"/>
  <c r="D119" i="1"/>
  <c r="C119" i="1"/>
  <c r="I118" i="1"/>
  <c r="H118" i="1"/>
  <c r="G118" i="1"/>
  <c r="F118" i="1"/>
  <c r="O118" i="1" s="1"/>
  <c r="E118" i="1"/>
  <c r="D118" i="1"/>
  <c r="C118" i="1"/>
  <c r="I117" i="1"/>
  <c r="I122" i="1" s="1"/>
  <c r="I123" i="1" s="1"/>
  <c r="H117" i="1"/>
  <c r="H122" i="1" s="1"/>
  <c r="H123" i="1" s="1"/>
  <c r="G117" i="1"/>
  <c r="G122" i="1" s="1"/>
  <c r="F117" i="1"/>
  <c r="E117" i="1"/>
  <c r="E122" i="1" s="1"/>
  <c r="D117" i="1"/>
  <c r="D122" i="1" s="1"/>
  <c r="C117" i="1"/>
  <c r="C122" i="1" s="1"/>
  <c r="N116" i="1"/>
  <c r="M116" i="1"/>
  <c r="L116" i="1"/>
  <c r="K116" i="1"/>
  <c r="J116" i="1"/>
  <c r="I115" i="1"/>
  <c r="H115" i="1"/>
  <c r="G115" i="1"/>
  <c r="F115" i="1"/>
  <c r="E115" i="1"/>
  <c r="D115" i="1"/>
  <c r="C115" i="1"/>
  <c r="O115" i="1" s="1"/>
  <c r="I114" i="1"/>
  <c r="H114" i="1"/>
  <c r="G114" i="1"/>
  <c r="F114" i="1"/>
  <c r="E114" i="1"/>
  <c r="D114" i="1"/>
  <c r="C114" i="1"/>
  <c r="O114" i="1" s="1"/>
  <c r="I113" i="1"/>
  <c r="H113" i="1"/>
  <c r="G113" i="1"/>
  <c r="F113" i="1"/>
  <c r="E113" i="1"/>
  <c r="D113" i="1"/>
  <c r="C113" i="1"/>
  <c r="I112" i="1"/>
  <c r="H112" i="1"/>
  <c r="G112" i="1"/>
  <c r="F112" i="1"/>
  <c r="E112" i="1"/>
  <c r="D112" i="1"/>
  <c r="C112" i="1"/>
  <c r="I111" i="1"/>
  <c r="H111" i="1"/>
  <c r="G111" i="1"/>
  <c r="F111" i="1"/>
  <c r="E111" i="1"/>
  <c r="D111" i="1"/>
  <c r="C111" i="1"/>
  <c r="I110" i="1"/>
  <c r="H110" i="1"/>
  <c r="G110" i="1"/>
  <c r="F110" i="1"/>
  <c r="E110" i="1"/>
  <c r="D110" i="1"/>
  <c r="C110" i="1"/>
  <c r="O110" i="1" s="1"/>
  <c r="I109" i="1"/>
  <c r="H109" i="1"/>
  <c r="G109" i="1"/>
  <c r="F109" i="1"/>
  <c r="E109" i="1"/>
  <c r="D109" i="1"/>
  <c r="C109" i="1"/>
  <c r="O109" i="1" s="1"/>
  <c r="I108" i="1"/>
  <c r="H108" i="1"/>
  <c r="G108" i="1"/>
  <c r="F108" i="1"/>
  <c r="E108" i="1"/>
  <c r="D108" i="1"/>
  <c r="C108" i="1"/>
  <c r="O108" i="1" s="1"/>
  <c r="I107" i="1"/>
  <c r="H107" i="1"/>
  <c r="G107" i="1"/>
  <c r="F107" i="1"/>
  <c r="E107" i="1"/>
  <c r="D107" i="1"/>
  <c r="C107" i="1"/>
  <c r="O107" i="1" s="1"/>
  <c r="I106" i="1"/>
  <c r="H106" i="1"/>
  <c r="G106" i="1"/>
  <c r="F106" i="1"/>
  <c r="E106" i="1"/>
  <c r="D106" i="1"/>
  <c r="C106" i="1"/>
  <c r="O106" i="1" s="1"/>
  <c r="I105" i="1"/>
  <c r="H105" i="1"/>
  <c r="G105" i="1"/>
  <c r="F105" i="1"/>
  <c r="E105" i="1"/>
  <c r="D105" i="1"/>
  <c r="C105" i="1"/>
  <c r="I104" i="1"/>
  <c r="H104" i="1"/>
  <c r="G104" i="1"/>
  <c r="F104" i="1"/>
  <c r="E104" i="1"/>
  <c r="D104" i="1"/>
  <c r="C104" i="1"/>
  <c r="I103" i="1"/>
  <c r="I116" i="1" s="1"/>
  <c r="H103" i="1"/>
  <c r="H116" i="1" s="1"/>
  <c r="G103" i="1"/>
  <c r="G116" i="1" s="1"/>
  <c r="F103" i="1"/>
  <c r="F116" i="1" s="1"/>
  <c r="E103" i="1"/>
  <c r="E116" i="1" s="1"/>
  <c r="D103" i="1"/>
  <c r="D116" i="1" s="1"/>
  <c r="C103" i="1"/>
  <c r="I102" i="1"/>
  <c r="H102" i="1"/>
  <c r="G102" i="1"/>
  <c r="F102" i="1"/>
  <c r="E102" i="1"/>
  <c r="D102" i="1"/>
  <c r="C102" i="1"/>
  <c r="O102" i="1" s="1"/>
  <c r="N100" i="1"/>
  <c r="M100" i="1"/>
  <c r="L100" i="1"/>
  <c r="K100" i="1"/>
  <c r="J100" i="1"/>
  <c r="O99" i="1"/>
  <c r="I99" i="1"/>
  <c r="I100" i="1" s="1"/>
  <c r="H99" i="1"/>
  <c r="G99" i="1"/>
  <c r="F99" i="1"/>
  <c r="F100" i="1" s="1"/>
  <c r="E99" i="1"/>
  <c r="E100" i="1" s="1"/>
  <c r="D99" i="1"/>
  <c r="D100" i="1" s="1"/>
  <c r="C99" i="1"/>
  <c r="C100" i="1" s="1"/>
  <c r="O98" i="1"/>
  <c r="O97" i="1"/>
  <c r="O96" i="1"/>
  <c r="O95" i="1"/>
  <c r="O94" i="1"/>
  <c r="I93" i="1"/>
  <c r="H93" i="1"/>
  <c r="H100" i="1" s="1"/>
  <c r="G93" i="1"/>
  <c r="F93" i="1"/>
  <c r="E93" i="1"/>
  <c r="D93" i="1"/>
  <c r="C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I77" i="1"/>
  <c r="H77" i="1"/>
  <c r="G77" i="1"/>
  <c r="F77" i="1"/>
  <c r="E77" i="1"/>
  <c r="D77" i="1"/>
  <c r="C77" i="1"/>
  <c r="O77" i="1" s="1"/>
  <c r="O76" i="1"/>
  <c r="M74" i="1"/>
  <c r="L74" i="1"/>
  <c r="G74" i="1"/>
  <c r="E74" i="1"/>
  <c r="D74" i="1"/>
  <c r="N73" i="1"/>
  <c r="M73" i="1"/>
  <c r="L73" i="1"/>
  <c r="K73" i="1"/>
  <c r="J73" i="1"/>
  <c r="I73" i="1"/>
  <c r="I74" i="1" s="1"/>
  <c r="H73" i="1"/>
  <c r="G73" i="1"/>
  <c r="F73" i="1"/>
  <c r="E73" i="1"/>
  <c r="D73" i="1"/>
  <c r="C73" i="1"/>
  <c r="O72" i="1"/>
  <c r="O71" i="1"/>
  <c r="O70" i="1"/>
  <c r="O69" i="1"/>
  <c r="O68" i="1"/>
  <c r="N67" i="1"/>
  <c r="N74" i="1" s="1"/>
  <c r="M67" i="1"/>
  <c r="L67" i="1"/>
  <c r="K67" i="1"/>
  <c r="K74" i="1" s="1"/>
  <c r="J67" i="1"/>
  <c r="J74" i="1" s="1"/>
  <c r="I67" i="1"/>
  <c r="H67" i="1"/>
  <c r="G67" i="1"/>
  <c r="F67" i="1"/>
  <c r="F74" i="1" s="1"/>
  <c r="E67" i="1"/>
  <c r="D67" i="1"/>
  <c r="C67" i="1"/>
  <c r="C74" i="1" s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N51" i="1"/>
  <c r="I51" i="1"/>
  <c r="G51" i="1"/>
  <c r="F51" i="1"/>
  <c r="N50" i="1"/>
  <c r="M50" i="1"/>
  <c r="L50" i="1"/>
  <c r="K50" i="1"/>
  <c r="K51" i="1" s="1"/>
  <c r="J50" i="1"/>
  <c r="I50" i="1"/>
  <c r="H50" i="1"/>
  <c r="G50" i="1"/>
  <c r="F50" i="1"/>
  <c r="E50" i="1"/>
  <c r="D50" i="1"/>
  <c r="C50" i="1"/>
  <c r="O50" i="1" s="1"/>
  <c r="O49" i="1"/>
  <c r="O48" i="1"/>
  <c r="O47" i="1"/>
  <c r="O46" i="1"/>
  <c r="O45" i="1"/>
  <c r="N44" i="1"/>
  <c r="M44" i="1"/>
  <c r="M51" i="1" s="1"/>
  <c r="L44" i="1"/>
  <c r="L51" i="1" s="1"/>
  <c r="K44" i="1"/>
  <c r="J44" i="1"/>
  <c r="J51" i="1" s="1"/>
  <c r="I44" i="1"/>
  <c r="H44" i="1"/>
  <c r="H51" i="1" s="1"/>
  <c r="G44" i="1"/>
  <c r="F44" i="1"/>
  <c r="E44" i="1"/>
  <c r="E51" i="1" s="1"/>
  <c r="D44" i="1"/>
  <c r="D51" i="1" s="1"/>
  <c r="C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K28" i="1"/>
  <c r="I28" i="1"/>
  <c r="H28" i="1"/>
  <c r="G28" i="1"/>
  <c r="E28" i="1"/>
  <c r="C28" i="1"/>
  <c r="N27" i="1"/>
  <c r="N28" i="1" s="1"/>
  <c r="M27" i="1"/>
  <c r="M28" i="1" s="1"/>
  <c r="L27" i="1"/>
  <c r="K27" i="1"/>
  <c r="J27" i="1"/>
  <c r="J28" i="1" s="1"/>
  <c r="I27" i="1"/>
  <c r="H27" i="1"/>
  <c r="G27" i="1"/>
  <c r="F27" i="1"/>
  <c r="F28" i="1" s="1"/>
  <c r="E27" i="1"/>
  <c r="D27" i="1"/>
  <c r="C27" i="1"/>
  <c r="O26" i="1"/>
  <c r="O25" i="1"/>
  <c r="O24" i="1"/>
  <c r="O23" i="1"/>
  <c r="O22" i="1"/>
  <c r="O27" i="1" s="1"/>
  <c r="O28" i="1" s="1"/>
  <c r="N21" i="1"/>
  <c r="M21" i="1"/>
  <c r="L21" i="1"/>
  <c r="K21" i="1"/>
  <c r="J21" i="1"/>
  <c r="I21" i="1"/>
  <c r="H21" i="1"/>
  <c r="G21" i="1"/>
  <c r="F21" i="1"/>
  <c r="E21" i="1"/>
  <c r="D21" i="1"/>
  <c r="O21" i="1" s="1"/>
  <c r="C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28" i="3" l="1"/>
  <c r="O100" i="2"/>
  <c r="O150" i="7"/>
  <c r="N14" i="11"/>
  <c r="H51" i="2"/>
  <c r="G116" i="2"/>
  <c r="G123" i="2" s="1"/>
  <c r="F123" i="2"/>
  <c r="O116" i="3"/>
  <c r="O122" i="1"/>
  <c r="C123" i="1"/>
  <c r="O27" i="2"/>
  <c r="G51" i="2"/>
  <c r="N74" i="2"/>
  <c r="H116" i="2"/>
  <c r="O73" i="1"/>
  <c r="O44" i="2"/>
  <c r="I116" i="2"/>
  <c r="I123" i="2" s="1"/>
  <c r="C123" i="3"/>
  <c r="O123" i="3" s="1"/>
  <c r="O122" i="3"/>
  <c r="O117" i="1"/>
  <c r="D28" i="1"/>
  <c r="H74" i="1"/>
  <c r="O74" i="1" s="1"/>
  <c r="O103" i="1"/>
  <c r="O111" i="1"/>
  <c r="H28" i="2"/>
  <c r="F51" i="2"/>
  <c r="O51" i="2" s="1"/>
  <c r="N51" i="2"/>
  <c r="O117" i="2"/>
  <c r="F28" i="3"/>
  <c r="I51" i="3"/>
  <c r="E100" i="3"/>
  <c r="O111" i="3"/>
  <c r="G123" i="3"/>
  <c r="O117" i="7"/>
  <c r="O132" i="7"/>
  <c r="F151" i="7"/>
  <c r="N151" i="7"/>
  <c r="H123" i="2"/>
  <c r="AA28" i="4"/>
  <c r="J28" i="2"/>
  <c r="O102" i="2"/>
  <c r="O44" i="1"/>
  <c r="O51" i="1" s="1"/>
  <c r="O67" i="1"/>
  <c r="N100" i="2"/>
  <c r="D123" i="1"/>
  <c r="C122" i="2"/>
  <c r="L123" i="2"/>
  <c r="O27" i="3"/>
  <c r="C51" i="1"/>
  <c r="E123" i="1"/>
  <c r="O110" i="2"/>
  <c r="O112" i="2"/>
  <c r="O121" i="2"/>
  <c r="D123" i="2"/>
  <c r="O21" i="2"/>
  <c r="F74" i="2"/>
  <c r="O108" i="2"/>
  <c r="G100" i="1"/>
  <c r="O113" i="1"/>
  <c r="F122" i="1"/>
  <c r="F123" i="1" s="1"/>
  <c r="O103" i="2"/>
  <c r="C116" i="2"/>
  <c r="K116" i="2"/>
  <c r="O105" i="2"/>
  <c r="E123" i="2"/>
  <c r="M123" i="2"/>
  <c r="D28" i="3"/>
  <c r="O73" i="3"/>
  <c r="AA21" i="4"/>
  <c r="Z28" i="5"/>
  <c r="O125" i="7"/>
  <c r="O25" i="12"/>
  <c r="D74" i="2"/>
  <c r="O74" i="2" s="1"/>
  <c r="O73" i="2"/>
  <c r="O51" i="3"/>
  <c r="D116" i="3"/>
  <c r="C116" i="1"/>
  <c r="F100" i="2"/>
  <c r="H116" i="8"/>
  <c r="K122" i="2"/>
  <c r="K123" i="2" s="1"/>
  <c r="O93" i="1"/>
  <c r="O100" i="1" s="1"/>
  <c r="O105" i="1"/>
  <c r="L28" i="1"/>
  <c r="O104" i="1"/>
  <c r="O112" i="1"/>
  <c r="G123" i="1"/>
  <c r="C28" i="2"/>
  <c r="O28" i="2" s="1"/>
  <c r="O77" i="3"/>
  <c r="C100" i="3"/>
  <c r="O100" i="3" s="1"/>
  <c r="O112" i="3"/>
  <c r="F123" i="3"/>
  <c r="D122" i="3"/>
  <c r="D123" i="3" s="1"/>
  <c r="Z27" i="4"/>
  <c r="Z28" i="4" s="1"/>
  <c r="H28" i="4"/>
  <c r="P28" i="4"/>
  <c r="X28" i="4"/>
  <c r="AA27" i="5"/>
  <c r="AA28" i="5" s="1"/>
  <c r="H145" i="6"/>
  <c r="C145" i="6"/>
  <c r="K145" i="6"/>
  <c r="E151" i="7"/>
  <c r="M151" i="7"/>
  <c r="O8" i="8"/>
  <c r="C136" i="8"/>
  <c r="H136" i="8" s="1"/>
  <c r="H126" i="8"/>
  <c r="O182" i="9"/>
  <c r="H5" i="9"/>
  <c r="O5" i="9" s="1"/>
  <c r="O99" i="2"/>
  <c r="O50" i="3"/>
  <c r="O151" i="7" l="1"/>
  <c r="O116" i="2"/>
  <c r="C123" i="2"/>
  <c r="O123" i="2" s="1"/>
  <c r="O122" i="2"/>
  <c r="O116" i="1"/>
  <c r="O123" i="1"/>
</calcChain>
</file>

<file path=xl/sharedStrings.xml><?xml version="1.0" encoding="utf-8"?>
<sst xmlns="http://schemas.openxmlformats.org/spreadsheetml/2006/main" count="1710" uniqueCount="641">
  <si>
    <t>NÚMERO DE SUBSIDIOS MATERNALES INICIADOS SEGÚN TIPO DE SUBSIDIO, ENTIDAD PAGADORA Y MES (1)</t>
  </si>
  <si>
    <t>AÑO 2016</t>
  </si>
  <si>
    <t>TIPO DE SUBSIDIO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</si>
  <si>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</si>
  <si>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</si>
  <si>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</si>
  <si>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</si>
  <si>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</si>
  <si>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</si>
  <si>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</si>
  <si>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</si>
  <si>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</si>
  <si>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</si>
  <si>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</si>
  <si>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</si>
  <si>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</si>
  <si>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DESCANSO PRENATAL</t>
  </si>
  <si>
    <t>SUBSECRETARÍA DE SALUD PÚBLICA</t>
  </si>
  <si>
    <t>Fund. Asist. Y De Salud Trab. Del Bco. Estado</t>
  </si>
  <si>
    <t>Isapre Banmedica S.A.</t>
  </si>
  <si>
    <t>Isapre Chuquicamata Ltda.</t>
  </si>
  <si>
    <t>Isapre Colmena Golden Cross S.A.</t>
  </si>
  <si>
    <t>Isapre Consalud S.A.</t>
  </si>
  <si>
    <t>Isapre Cruz Blanca S.A.</t>
  </si>
  <si>
    <t>Isapre Cruz Del Norte Ltda.</t>
  </si>
  <si>
    <t xml:space="preserve">Isapre Optima S.A. (ex Ferrosalud) </t>
  </si>
  <si>
    <t>Isapre Fusat Ltda</t>
  </si>
  <si>
    <t>Isapre Mas Vida S.A.</t>
  </si>
  <si>
    <t>Isapre Rio Blanco Ltda.</t>
  </si>
  <si>
    <t>Isapre San Lorenzo Ltda.</t>
  </si>
  <si>
    <t>Isapre Vida Tres S.A.</t>
  </si>
  <si>
    <t>SUBTOTAL ISAPRE</t>
  </si>
  <si>
    <t xml:space="preserve">C.C.A.F. 18 DE SEPTIEMBRE </t>
  </si>
  <si>
    <t xml:space="preserve">C.C.A.F. DE LOS ANDES </t>
  </si>
  <si>
    <t xml:space="preserve">C.C.A.F. GABRIELA MISTRAL  </t>
  </si>
  <si>
    <t>C.C.A.F. LA ARAUCANA</t>
  </si>
  <si>
    <t>C.C.A.F. LOS HEROES</t>
  </si>
  <si>
    <t>SUBTOTAL CCAF</t>
  </si>
  <si>
    <t>TOTAL</t>
  </si>
  <si>
    <t>DESCANSO POSTNATAL</t>
  </si>
  <si>
    <t>PERMISO POSTNATAL PARENTAL</t>
  </si>
  <si>
    <t>MUJERES SIN CONTRATO DE TRABAJO VIGENTE</t>
  </si>
  <si>
    <t>ENFERMEDAD GRAVE DEL NIÑO MENOR DE 1 AÑO</t>
  </si>
  <si>
    <t>TOTAL SISTEMA</t>
  </si>
  <si>
    <t>(1) Considera sólo la información de los subsidios maternales iniciados de cargo del Fondo Único de Prestaciones Familiares y Subsidios de Cesantía</t>
  </si>
  <si>
    <t>NÚMERO DE DÍAS DE SUBSIDIOS MATERNAL PAGADOS SEGÚN TIPO DE SUBSIDIO, ENTIDAD PAGADORA Y MES (1)</t>
  </si>
  <si>
    <t>(1) Considera sólo la información de los días de subsidio maternal de cargo del Fondo Único de Prestaciones Familiares y Subsidios de Cesantía</t>
  </si>
  <si>
    <t>GASTO EN SUBSIDIOS MATERNALES PAGADOS POR EL FONDO ÚNICO DE PRESTACIONES FAMILIARES Y SUBSIDIOS DE CESANTÍA, SEGÚN TIPO DE SUBSIDIO, ENTIDAD PAGADORA Y MES (1)</t>
  </si>
  <si>
    <t>(En miles de $)</t>
  </si>
  <si>
    <t>Cifras sujetas a revisión.</t>
  </si>
  <si>
    <t>(1) Corresponde al gasto emitido en subsidios y cotizaciones</t>
  </si>
  <si>
    <t>NÚMERO DE SUBSIDIOS POR PERMISO POSTNATAL PARENTAL INICIADOS SEGÚN ENTIDAD PAGADORA, MODALIDAD DE EXTENSIÓN Y MES</t>
  </si>
  <si>
    <t>ENTIDAD PAGADORA</t>
  </si>
  <si>
    <t>Jornada Parcial</t>
  </si>
  <si>
    <t>Jornada Completa</t>
  </si>
  <si>
    <t>NÚMERO DE PERMISOS POR PERMISO POSTNATAL PARENTAL TRASPASADOS AL PADRE SEGÚN ENTIDAD PAGADORA Y MODALIDAD DE EXTENSIÓN (1)</t>
  </si>
  <si>
    <t>Nota: Corresponden a permisos traspasdos de la madre al padre y no a un nuevo subsidio iniciado. El permiso puede ser traspasado al padre a partir de la séptima semana del mismo, por el número de semanas que la madre indique. Las semanas utilizadas por el padre deberán ubicarse en el período final del permiso.</t>
  </si>
  <si>
    <t>NÚMERO  DE ASIGNACIONES FAMILIARES PAGADAS SEGÚN INSTITUCIONES Y MES</t>
  </si>
  <si>
    <t>COD</t>
  </si>
  <si>
    <t>ENTIDADES PAGADORAS</t>
  </si>
  <si>
    <t xml:space="preserve">Marzo </t>
  </si>
  <si>
    <t>Mayo(*)</t>
  </si>
  <si>
    <t>Junio(*)</t>
  </si>
  <si>
    <t>Julio (*)</t>
  </si>
  <si>
    <t>PROMEDIO</t>
  </si>
  <si>
    <t>Instituto de Previsión Social (IPS) (**)</t>
  </si>
  <si>
    <t xml:space="preserve">CCAF Los Héroes </t>
  </si>
  <si>
    <t>CCAF De Los Andes</t>
  </si>
  <si>
    <t>CCAF Gabriela Mistral</t>
  </si>
  <si>
    <t xml:space="preserve">CCAF 18 de Septiembre </t>
  </si>
  <si>
    <t>CCAF La Araucana</t>
  </si>
  <si>
    <t>Subtotal CCAF</t>
  </si>
  <si>
    <t>Administradora de Fondos Cesantía (AFC)</t>
  </si>
  <si>
    <t>Servicio de Tesorerías (Servicios Públicos Centralizados y Pensionados)</t>
  </si>
  <si>
    <t>Servicio de Salud Concepción</t>
  </si>
  <si>
    <t>Servicio de Salud Arauco</t>
  </si>
  <si>
    <t>Servicio de Salud Antofagasta</t>
  </si>
  <si>
    <t>Servicio de Salud Araucanía Norte</t>
  </si>
  <si>
    <t>Servicio de Salud Araucanía Sur</t>
  </si>
  <si>
    <t>Servicio de Salud Arica</t>
  </si>
  <si>
    <t>Servicio de Salud Atacama</t>
  </si>
  <si>
    <t>Servicio de Salud de Aysén</t>
  </si>
  <si>
    <t>Servicio de Salud Biobío</t>
  </si>
  <si>
    <t>Servicio de Salud Coquimbo</t>
  </si>
  <si>
    <t>Servicio de Salud Iquique</t>
  </si>
  <si>
    <t>Servicio de Salud del Reloncaví</t>
  </si>
  <si>
    <t>Servicio de Salud Magallanes</t>
  </si>
  <si>
    <t>Servicio de Salud Ñuble</t>
  </si>
  <si>
    <t>Servicio de Salud Osorno</t>
  </si>
  <si>
    <t>Servicio de Salud Aconcagua</t>
  </si>
  <si>
    <t>Servicio de Salud Talcahuano</t>
  </si>
  <si>
    <t>Servicio de Salud Valdivia</t>
  </si>
  <si>
    <t>Servicio de Salud Valparaíso-San Antonio</t>
  </si>
  <si>
    <t>Servicio de Salud Viña Del Mar-Quillota</t>
  </si>
  <si>
    <t>Servicio de Salud de O'Higgins</t>
  </si>
  <si>
    <t>Servicio de Salud del Maule</t>
  </si>
  <si>
    <t>Servicio de Salud Metropolitano Central</t>
  </si>
  <si>
    <t>Servicio de Salud Metropolitano Norte</t>
  </si>
  <si>
    <t>Servicio de Salud Metropolitano Occidente</t>
  </si>
  <si>
    <t>Servicio de Salud Metropolitano Oriente</t>
  </si>
  <si>
    <t>Servicio de Salud Metropolitano Sur</t>
  </si>
  <si>
    <t xml:space="preserve">Servicio de Salud Metropolitano Sur Oriente </t>
  </si>
  <si>
    <t>Servicio de Salud Chiloé</t>
  </si>
  <si>
    <t>Universidad de Chile</t>
  </si>
  <si>
    <t>Universidad de Santiago de Chile</t>
  </si>
  <si>
    <t>Universidad Tecnológica Metropolitana</t>
  </si>
  <si>
    <t>Universidad de Tarapacá</t>
  </si>
  <si>
    <t>Universidad Arturo Prat</t>
  </si>
  <si>
    <t>Universidad de Antofagasta</t>
  </si>
  <si>
    <t>Universidad de La Serena</t>
  </si>
  <si>
    <t>Universidad de Valparaíso</t>
  </si>
  <si>
    <t>Universidad de Atacama</t>
  </si>
  <si>
    <t>Universidad Playa Ancha de Ciencias de la Educación</t>
  </si>
  <si>
    <t>Universidad de Biobío</t>
  </si>
  <si>
    <t>Universidad de La Frontera</t>
  </si>
  <si>
    <t>Universidad de Los Lagos</t>
  </si>
  <si>
    <t>Universidad de Magallanes</t>
  </si>
  <si>
    <t>Universidad de Talca</t>
  </si>
  <si>
    <t>Universidad Metropolitana de Ciencias de la Educación</t>
  </si>
  <si>
    <t>Superintendencia de Seguridad Social</t>
  </si>
  <si>
    <t xml:space="preserve">Servicio Hidrográfico y Oceanográfico de la Armada </t>
  </si>
  <si>
    <t>Instituto Nacional de Deportes</t>
  </si>
  <si>
    <t>Dirección General de Aeronáutica Civil</t>
  </si>
  <si>
    <t>Superintendencia de Electricidad y Combustibles</t>
  </si>
  <si>
    <t>Superintendencia de Valores y Seguros</t>
  </si>
  <si>
    <t>Superintendencia de Servicios Sanitarios</t>
  </si>
  <si>
    <t xml:space="preserve">Superintendencia de Salud </t>
  </si>
  <si>
    <t>Servicio Nacional de Capacitación y Empleo</t>
  </si>
  <si>
    <t>Fondo de Solidaridad e Inversión Social</t>
  </si>
  <si>
    <t>Instituto Nacional de Hidráulica</t>
  </si>
  <si>
    <t>Junta Nacional de Auxilio Escolar y Becas</t>
  </si>
  <si>
    <t>Dirección General del Crédito Prendario</t>
  </si>
  <si>
    <t>Instituto Nacional de Estadísticas</t>
  </si>
  <si>
    <t>Instituto de Desarrollo Agropecuario</t>
  </si>
  <si>
    <t>Servicio Agrícola y Ganadero</t>
  </si>
  <si>
    <t>Comisión Nacional de Investigación Científica y Tecnológica</t>
  </si>
  <si>
    <t>Corporación de Fomento de la Producción</t>
  </si>
  <si>
    <t>Comisión Chilena de Energía Nuclear</t>
  </si>
  <si>
    <t>Servicio Nacional de Menores</t>
  </si>
  <si>
    <t>Contraloría General de la Republica</t>
  </si>
  <si>
    <t>Servicio Nacional de Turismo</t>
  </si>
  <si>
    <t>Parque Metropolitano de Santiago</t>
  </si>
  <si>
    <t>Comisión Nacional de Energía</t>
  </si>
  <si>
    <t>Fondo Nacional de Salud</t>
  </si>
  <si>
    <t>Central de Abastecimiento</t>
  </si>
  <si>
    <t>Instituto de Salud Publica</t>
  </si>
  <si>
    <t>Servicio Nacional de la Mujer</t>
  </si>
  <si>
    <t>Centro de Referencia de Salud Cordillera Oriente</t>
  </si>
  <si>
    <t>Centro de Referencia de Salud Maipú</t>
  </si>
  <si>
    <t>Hospital Padre Alberto Hurtado</t>
  </si>
  <si>
    <t>Gobierno Regional de Atacama</t>
  </si>
  <si>
    <t>Gobierno Regional de Coquimbo</t>
  </si>
  <si>
    <t>Gobierno Regional de O'Higgins</t>
  </si>
  <si>
    <t>Gobierno Regional del Maule</t>
  </si>
  <si>
    <t>Gobierno Regional de La Araucanía</t>
  </si>
  <si>
    <t>Gobierno Regional Metropolitano de Santiago</t>
  </si>
  <si>
    <t>Instituto Antártico Chileno</t>
  </si>
  <si>
    <t>Servicio Nacional de Aduanas</t>
  </si>
  <si>
    <t>Consejo de Defensa del estado</t>
  </si>
  <si>
    <t>Defensoria Penal Pública</t>
  </si>
  <si>
    <t>Instituto Geográfico Militar</t>
  </si>
  <si>
    <t>Servicio Aerofotogrametrico de la FACH</t>
  </si>
  <si>
    <t>Comisión Chilena del Cobre</t>
  </si>
  <si>
    <t>SERVIU Región de Coquimbo</t>
  </si>
  <si>
    <t>SERVIU Región del Biobío</t>
  </si>
  <si>
    <t>SERVIU Región Los Lagos</t>
  </si>
  <si>
    <t>Corporación Nacional de Desarrollo Indigena (CONADI)</t>
  </si>
  <si>
    <t>Corporación Asistencia Judicial Región Metropolitana</t>
  </si>
  <si>
    <t>Instituto de Investigaciones y Control</t>
  </si>
  <si>
    <t>Gobierno Regional de Arica y Parinacota</t>
  </si>
  <si>
    <t>Subtotal Servicios Públicos Descentralizados</t>
  </si>
  <si>
    <t>Dirección de Previsión de Carabineros de Chile</t>
  </si>
  <si>
    <t xml:space="preserve">Caja de Previsión de la Defensa Nacional </t>
  </si>
  <si>
    <t>Subtotal Cajas de Previsión</t>
  </si>
  <si>
    <t>Asociación Chilena de Seguridad</t>
  </si>
  <si>
    <t>Mutual de Seguridad de la C.Ch.C</t>
  </si>
  <si>
    <t>Instituto de Seguridad del Trabajo</t>
  </si>
  <si>
    <t>Instituto de Seguridad Laboral (ISL)</t>
  </si>
  <si>
    <t>Subtotal Administradores de la Ley N° 16.744</t>
  </si>
  <si>
    <t>A.F.P. Cuprum S.A.</t>
  </si>
  <si>
    <t>A.F.P. Habitat S.A</t>
  </si>
  <si>
    <t>A.F.P. Planvital S.A.</t>
  </si>
  <si>
    <t>A.F.P. Provida S.A.</t>
  </si>
  <si>
    <t>A.F.P. Capital S.A.</t>
  </si>
  <si>
    <t>A.F.P. Modelo S.A.</t>
  </si>
  <si>
    <t>Subtotal Admistradoras de Fondos de Pensiones (AFP)</t>
  </si>
  <si>
    <t>Consorcio Nacional de Seguros</t>
  </si>
  <si>
    <t>Principal Cía. de Seguros de Vida de Chile S.A.</t>
  </si>
  <si>
    <t>Chilena Consolidada Seguros de Vida S.A</t>
  </si>
  <si>
    <t>Euroamerica Seguros de Vida S.A.</t>
  </si>
  <si>
    <t>Seguros Vida Security Prevision S.A</t>
  </si>
  <si>
    <t>Renta Nacional Cía. de Seguros de Vida S.A.</t>
  </si>
  <si>
    <t>Corpseguros S.A Ex ING Seguros de Vida</t>
  </si>
  <si>
    <t>Metlife Chile Seguros de Vida S.A.</t>
  </si>
  <si>
    <t>Corp Vida Cía. de Seguros de Vida S.A</t>
  </si>
  <si>
    <t>BCI Seguros de Vida S.A (Ex-Axa )</t>
  </si>
  <si>
    <t>CN Life Cía. de Seguros S.A</t>
  </si>
  <si>
    <t>Penta Vida Cía de Seguros de Vida S.A</t>
  </si>
  <si>
    <t>Bice Vida Cía. De Seguros de Vida S.A</t>
  </si>
  <si>
    <t>Ohio National Seguros de Vida S.A.</t>
  </si>
  <si>
    <t>BBVA Seguros de Vida S.A.</t>
  </si>
  <si>
    <t>Mapfre Cía. De Seguros de Vida de Chile S.A</t>
  </si>
  <si>
    <t>Seguros de Vida Sura S.A</t>
  </si>
  <si>
    <t>Subtotal Compañias de Seguros</t>
  </si>
  <si>
    <t>(*):Cifra incompleta, ya que al cierre del presente informe (06/09/2016), faltan algunos informes.</t>
  </si>
  <si>
    <t>(**) Faltan cargas de activos del IPS por cambios de sistema. Pronto las completará.</t>
  </si>
  <si>
    <t>GASTO EN ASIGNACIONES FAMILIARES PAGADAS SEGÚN INSTITUCIONES Y MES</t>
  </si>
  <si>
    <t xml:space="preserve">Febrero </t>
  </si>
  <si>
    <t>Marzo(*)</t>
  </si>
  <si>
    <t>Abril(*)</t>
  </si>
  <si>
    <t>Mayo (*)</t>
  </si>
  <si>
    <t>Julio(*)</t>
  </si>
  <si>
    <t>Instituto de Previsión Social (IPS)</t>
  </si>
  <si>
    <t>Servicio de Salud San Felipe-Los Andes</t>
  </si>
  <si>
    <t>Comisión Nacional de Acreditación</t>
  </si>
  <si>
    <t>Servicio Electoral</t>
  </si>
  <si>
    <t>Consejo de Defensa del Estado</t>
  </si>
  <si>
    <t>Junta Nacional de Jardines Infantiles</t>
  </si>
  <si>
    <t>Servicio de Registro Civil e Identificación</t>
  </si>
  <si>
    <t>Corporación de Asistencia Judicial Región Metropolitana</t>
  </si>
  <si>
    <t>Cía. De Seguros Consorcio Nacional de Seguros</t>
  </si>
  <si>
    <t>Las cifras no incluyen las rebajas de cheques caducados y revalidados; si, los pagos retroactivos.</t>
  </si>
  <si>
    <t>(*):Cifra incompleta, ya que al cierre del presente informe (08/08/2016), no han llegado los informes faltantes.</t>
  </si>
  <si>
    <t xml:space="preserve"> SUBSIDIOS FAMILIARES EMITIDOS,  BENEFICIARIOS, MONTO Y CAUSANTES POR TIPO</t>
  </si>
  <si>
    <t>Tipo de causante</t>
  </si>
  <si>
    <t>Marzo (*)</t>
  </si>
  <si>
    <t>Menores de 18 años</t>
  </si>
  <si>
    <t>Mujer embarazada</t>
  </si>
  <si>
    <t>Madre del menor</t>
  </si>
  <si>
    <t>Inválidos</t>
  </si>
  <si>
    <t>Discapacitado mental</t>
  </si>
  <si>
    <t>TOTAL CAUSANTES</t>
  </si>
  <si>
    <t>N° DE BENEFICIARIOS</t>
  </si>
  <si>
    <t>MONTO EMITIDO  TOTAL (Miles de $)</t>
  </si>
  <si>
    <t>(*)Las cifras incluyen pagos retroactivos.</t>
  </si>
  <si>
    <t>NUMERO DE CAUSANTES DE SUBSIDIOS FAMILIARES EMITIDOS, SEGÚN REGIONES</t>
  </si>
  <si>
    <t>Región</t>
  </si>
  <si>
    <t>Promedio</t>
  </si>
  <si>
    <t>Arica y Parinacota</t>
  </si>
  <si>
    <t>Tarapacá</t>
  </si>
  <si>
    <t>Antofagasta</t>
  </si>
  <si>
    <t>Atacama</t>
  </si>
  <si>
    <t>Coquimbo</t>
  </si>
  <si>
    <t>Valparaíso</t>
  </si>
  <si>
    <t>Libertador General Bernardo O'Higgins</t>
  </si>
  <si>
    <t>Maule</t>
  </si>
  <si>
    <t>Biobío</t>
  </si>
  <si>
    <t>Araucanía</t>
  </si>
  <si>
    <t>Los Ríos</t>
  </si>
  <si>
    <t>Los Lagos</t>
  </si>
  <si>
    <t>Aysén del General Carlos Ibañez del Campo</t>
  </si>
  <si>
    <t>Magallanes y Antártica Chilena</t>
  </si>
  <si>
    <t>Metropolitana</t>
  </si>
  <si>
    <t>NUMERO DE SUBSIDIOS FAMILIARES EMITIDOS SEGÚN TIPO DE CAUSANTES Y REGIONES</t>
  </si>
  <si>
    <t>REGIONES</t>
  </si>
  <si>
    <t>Menor de 18 años</t>
  </si>
  <si>
    <t>Discapacitados mentales</t>
  </si>
  <si>
    <t>EMBARAZADAS</t>
  </si>
  <si>
    <t>MADRES</t>
  </si>
  <si>
    <t>INVALIDOS</t>
  </si>
  <si>
    <t>Discapacitados Mentales</t>
  </si>
  <si>
    <t>Total País</t>
  </si>
  <si>
    <t>RECIEN NACIDOS</t>
  </si>
  <si>
    <t>TOTAL DE CAUSANTES DE SUBSIDIO FAMILIAR EMITIDOS A PAGO, POR COMUNA</t>
  </si>
  <si>
    <t>Cod_Comuna</t>
  </si>
  <si>
    <t>Nombre Comuna</t>
  </si>
  <si>
    <t>Junio (*)</t>
  </si>
  <si>
    <t>Promedio anual</t>
  </si>
  <si>
    <t>TOTAL NACIONAL</t>
  </si>
  <si>
    <t>Arica</t>
  </si>
  <si>
    <t>Camarones</t>
  </si>
  <si>
    <t>General Lagos</t>
  </si>
  <si>
    <t>Putre</t>
  </si>
  <si>
    <t>Alto Hospicio</t>
  </si>
  <si>
    <t>Camiña</t>
  </si>
  <si>
    <t>Colchane</t>
  </si>
  <si>
    <t>Huara</t>
  </si>
  <si>
    <t>Iquique</t>
  </si>
  <si>
    <t>Pica</t>
  </si>
  <si>
    <t>Pozo Almonte</t>
  </si>
  <si>
    <t>Calama</t>
  </si>
  <si>
    <t>María Elena</t>
  </si>
  <si>
    <t>Mejillones</t>
  </si>
  <si>
    <t>Ollagüe</t>
  </si>
  <si>
    <t>San Pedro de Atacama</t>
  </si>
  <si>
    <t>Sierra Gorda</t>
  </si>
  <si>
    <t>Taltal</t>
  </si>
  <si>
    <t>Tocopilla</t>
  </si>
  <si>
    <t>Alto del Carmen</t>
  </si>
  <si>
    <t>Caldera</t>
  </si>
  <si>
    <t>Chañaral</t>
  </si>
  <si>
    <t>Copiapó</t>
  </si>
  <si>
    <t>Diego de Almagro</t>
  </si>
  <si>
    <t>Freirina</t>
  </si>
  <si>
    <t>Huasco</t>
  </si>
  <si>
    <t>Tierra Amarilla</t>
  </si>
  <si>
    <t>Vallenar</t>
  </si>
  <si>
    <t>Andacollo</t>
  </si>
  <si>
    <t>Canela</t>
  </si>
  <si>
    <t>Combarbalá</t>
  </si>
  <si>
    <t>Illapel</t>
  </si>
  <si>
    <t>La Higuera</t>
  </si>
  <si>
    <t>La Serena</t>
  </si>
  <si>
    <t>Los Vilos</t>
  </si>
  <si>
    <t>Monte Patria</t>
  </si>
  <si>
    <t>Ovalle</t>
  </si>
  <si>
    <t>Paiguano</t>
  </si>
  <si>
    <t>Punitaqui</t>
  </si>
  <si>
    <t>Río Hurtado</t>
  </si>
  <si>
    <t>Salamanca</t>
  </si>
  <si>
    <t>Vicuña</t>
  </si>
  <si>
    <t>Algarrobo</t>
  </si>
  <si>
    <t>Cabildo</t>
  </si>
  <si>
    <t>Calle Larga</t>
  </si>
  <si>
    <t>Cartagena</t>
  </si>
  <si>
    <t>Casablanca</t>
  </si>
  <si>
    <t>Catemu</t>
  </si>
  <si>
    <t>Concón</t>
  </si>
  <si>
    <t>El Quisco</t>
  </si>
  <si>
    <t>El Tabo</t>
  </si>
  <si>
    <t>Hijuelas</t>
  </si>
  <si>
    <t>Isla de Pascua</t>
  </si>
  <si>
    <t>Juan Fernández</t>
  </si>
  <si>
    <t>Calera</t>
  </si>
  <si>
    <t>La Cruz</t>
  </si>
  <si>
    <t>La Ligua</t>
  </si>
  <si>
    <t>Limache</t>
  </si>
  <si>
    <t>Llaillay</t>
  </si>
  <si>
    <t>Los Andes</t>
  </si>
  <si>
    <t>Nogales</t>
  </si>
  <si>
    <t>Olmué</t>
  </si>
  <si>
    <t>Panquehue</t>
  </si>
  <si>
    <t>Papudo</t>
  </si>
  <si>
    <t>Petorca</t>
  </si>
  <si>
    <t>Puchuncaví</t>
  </si>
  <si>
    <t>Putaendo</t>
  </si>
  <si>
    <t>Quillota</t>
  </si>
  <si>
    <t>Quilpué</t>
  </si>
  <si>
    <t>Quintero</t>
  </si>
  <si>
    <t>Rinconada</t>
  </si>
  <si>
    <t>San Antonio</t>
  </si>
  <si>
    <t>San Esteban</t>
  </si>
  <si>
    <t>San Felipe</t>
  </si>
  <si>
    <t>Santa María</t>
  </si>
  <si>
    <t>Santo Domingo</t>
  </si>
  <si>
    <t>Villa Alemana</t>
  </si>
  <si>
    <t>Viña del Mar</t>
  </si>
  <si>
    <t>Zapallar</t>
  </si>
  <si>
    <t>Chépica</t>
  </si>
  <si>
    <t>Chimbarongo</t>
  </si>
  <si>
    <t>Codegua</t>
  </si>
  <si>
    <t>Coinco</t>
  </si>
  <si>
    <t>Coltauco</t>
  </si>
  <si>
    <t>Doñihue</t>
  </si>
  <si>
    <t>Graneros</t>
  </si>
  <si>
    <t>La Estrella</t>
  </si>
  <si>
    <t>Las Cabras</t>
  </si>
  <si>
    <t>Litueche</t>
  </si>
  <si>
    <t>Lolol</t>
  </si>
  <si>
    <t>Machalí</t>
  </si>
  <si>
    <t>Malloa</t>
  </si>
  <si>
    <t>Marchihue</t>
  </si>
  <si>
    <t>Mostazal</t>
  </si>
  <si>
    <t>Nancagua</t>
  </si>
  <si>
    <t>Navidad</t>
  </si>
  <si>
    <t>Olivar</t>
  </si>
  <si>
    <t>Palmilla</t>
  </si>
  <si>
    <t>Paredones</t>
  </si>
  <si>
    <t>Peralillo</t>
  </si>
  <si>
    <t>Peumo</t>
  </si>
  <si>
    <t>Pichidegua</t>
  </si>
  <si>
    <t>Pichilemu</t>
  </si>
  <si>
    <t>Placilla</t>
  </si>
  <si>
    <t>Pumanque</t>
  </si>
  <si>
    <t>Quinta de Tilcoco</t>
  </si>
  <si>
    <t>Rancagua</t>
  </si>
  <si>
    <t>Rengo</t>
  </si>
  <si>
    <t>Requínoa</t>
  </si>
  <si>
    <t>San Fernando</t>
  </si>
  <si>
    <t>San Vicente</t>
  </si>
  <si>
    <t>Santa Cruz</t>
  </si>
  <si>
    <t>Cauquenes</t>
  </si>
  <si>
    <t>Chanco</t>
  </si>
  <si>
    <t>Colbún</t>
  </si>
  <si>
    <t>Constitución</t>
  </si>
  <si>
    <t>Curepto</t>
  </si>
  <si>
    <t>Curicó</t>
  </si>
  <si>
    <t>Empedrado</t>
  </si>
  <si>
    <t>Hualañé</t>
  </si>
  <si>
    <t>Licantén</t>
  </si>
  <si>
    <t>Linares</t>
  </si>
  <si>
    <t>Longaví</t>
  </si>
  <si>
    <t>Molina</t>
  </si>
  <si>
    <t>Parral</t>
  </si>
  <si>
    <t>Pelarco</t>
  </si>
  <si>
    <t>Pelluhue</t>
  </si>
  <si>
    <t>Pencahue</t>
  </si>
  <si>
    <t>Rauco</t>
  </si>
  <si>
    <t>Retiro</t>
  </si>
  <si>
    <t>Río Claro</t>
  </si>
  <si>
    <t>Romeral</t>
  </si>
  <si>
    <t>Sagrada Familia</t>
  </si>
  <si>
    <t>San Clemente</t>
  </si>
  <si>
    <t>San Javier</t>
  </si>
  <si>
    <t>San Rafael</t>
  </si>
  <si>
    <t>Talca</t>
  </si>
  <si>
    <t>Teno</t>
  </si>
  <si>
    <t>Vichuquén</t>
  </si>
  <si>
    <t>Villa Alegre</t>
  </si>
  <si>
    <t>Yerbas Buenas</t>
  </si>
  <si>
    <t>Alto Biobío</t>
  </si>
  <si>
    <t>Antuco</t>
  </si>
  <si>
    <t>Arauco</t>
  </si>
  <si>
    <t>Bulnes</t>
  </si>
  <si>
    <t>Cabrero</t>
  </si>
  <si>
    <t>Cañete</t>
  </si>
  <si>
    <t>Chiguayante</t>
  </si>
  <si>
    <t>Chillán</t>
  </si>
  <si>
    <t>Chillán Viejo</t>
  </si>
  <si>
    <t>Cobquecura</t>
  </si>
  <si>
    <t>Coelemu</t>
  </si>
  <si>
    <t>Coihueco</t>
  </si>
  <si>
    <t>Concepción</t>
  </si>
  <si>
    <t>Contulmo</t>
  </si>
  <si>
    <t>Coronel</t>
  </si>
  <si>
    <t>Curanilahue</t>
  </si>
  <si>
    <t>El Carmen</t>
  </si>
  <si>
    <t>Florida</t>
  </si>
  <si>
    <t>Hualpén</t>
  </si>
  <si>
    <t>Hualqui</t>
  </si>
  <si>
    <t>Laja</t>
  </si>
  <si>
    <t>Lebu</t>
  </si>
  <si>
    <t>Los Álamos</t>
  </si>
  <si>
    <t>Los Ángeles</t>
  </si>
  <si>
    <t>Lota</t>
  </si>
  <si>
    <t>Mulchén</t>
  </si>
  <si>
    <t>Nacimiento</t>
  </si>
  <si>
    <t>Negrete</t>
  </si>
  <si>
    <t>Ninhue</t>
  </si>
  <si>
    <t>Ñiquén</t>
  </si>
  <si>
    <t>Pemuco</t>
  </si>
  <si>
    <t>Penco</t>
  </si>
  <si>
    <t>Pinto</t>
  </si>
  <si>
    <t>Portezuelo</t>
  </si>
  <si>
    <t>Quilaco</t>
  </si>
  <si>
    <t>Quilleco</t>
  </si>
  <si>
    <t>Quillón</t>
  </si>
  <si>
    <t>Quirihue</t>
  </si>
  <si>
    <t>Ránquil</t>
  </si>
  <si>
    <t>San Carlos</t>
  </si>
  <si>
    <t>San Fabián</t>
  </si>
  <si>
    <t>San Ignacio</t>
  </si>
  <si>
    <t>San Nicolás</t>
  </si>
  <si>
    <t>San Pedro de la Paz</t>
  </si>
  <si>
    <t>San Rosendo</t>
  </si>
  <si>
    <t>Santa Bárbara</t>
  </si>
  <si>
    <t>Santa Juana</t>
  </si>
  <si>
    <t>Talcahuano</t>
  </si>
  <si>
    <t>Tirúa</t>
  </si>
  <si>
    <t>Tomé</t>
  </si>
  <si>
    <t>Treguaco</t>
  </si>
  <si>
    <t>Tucapel</t>
  </si>
  <si>
    <t>Yumbel</t>
  </si>
  <si>
    <t>Yungay</t>
  </si>
  <si>
    <t>Angol</t>
  </si>
  <si>
    <t>Carahue</t>
  </si>
  <si>
    <t>Cholchol</t>
  </si>
  <si>
    <t>Collipulli</t>
  </si>
  <si>
    <t>Cunco</t>
  </si>
  <si>
    <t>Curacautín</t>
  </si>
  <si>
    <t>Curarrehue</t>
  </si>
  <si>
    <t>Ercilla</t>
  </si>
  <si>
    <t>Freire</t>
  </si>
  <si>
    <t>Galvarino</t>
  </si>
  <si>
    <t>Gorbea</t>
  </si>
  <si>
    <t>Lautaro</t>
  </si>
  <si>
    <t>Loncoche</t>
  </si>
  <si>
    <t>Lonquimay</t>
  </si>
  <si>
    <t>Los Sauces</t>
  </si>
  <si>
    <t>Lumaco</t>
  </si>
  <si>
    <t>Melipeuco</t>
  </si>
  <si>
    <t>Nueva Imperial</t>
  </si>
  <si>
    <t>Padre Las Casas</t>
  </si>
  <si>
    <t>Perquenco</t>
  </si>
  <si>
    <t>Pitrufquén</t>
  </si>
  <si>
    <t>Saavedra</t>
  </si>
  <si>
    <t>Pucón</t>
  </si>
  <si>
    <t>Purén</t>
  </si>
  <si>
    <t>Renaico</t>
  </si>
  <si>
    <t>Temuco</t>
  </si>
  <si>
    <t>Teodoro Schmidt</t>
  </si>
  <si>
    <t>Toltén</t>
  </si>
  <si>
    <t>Traiguén</t>
  </si>
  <si>
    <t>Victoria</t>
  </si>
  <si>
    <t>Vilcún</t>
  </si>
  <si>
    <t>Villarrica</t>
  </si>
  <si>
    <t>Corral</t>
  </si>
  <si>
    <t>Futrono</t>
  </si>
  <si>
    <t>La Unión</t>
  </si>
  <si>
    <t>Lago Ranco</t>
  </si>
  <si>
    <t>Lanco</t>
  </si>
  <si>
    <t>Máfil</t>
  </si>
  <si>
    <t>Mariquina</t>
  </si>
  <si>
    <t>Paillaco</t>
  </si>
  <si>
    <t>Panguipulli</t>
  </si>
  <si>
    <t>Río Bueno</t>
  </si>
  <si>
    <t>Valdivia</t>
  </si>
  <si>
    <t>Ancud</t>
  </si>
  <si>
    <t>Calbuco</t>
  </si>
  <si>
    <t>Castro</t>
  </si>
  <si>
    <t>Chaitén</t>
  </si>
  <si>
    <t>Chonchi</t>
  </si>
  <si>
    <t>Cochamó</t>
  </si>
  <si>
    <t>Curaco de Vélez</t>
  </si>
  <si>
    <t>Dalcahue</t>
  </si>
  <si>
    <t>Fresia</t>
  </si>
  <si>
    <t>Frutillar</t>
  </si>
  <si>
    <t>Futaleufú</t>
  </si>
  <si>
    <t>Hualaihué</t>
  </si>
  <si>
    <t>Llanquihue</t>
  </si>
  <si>
    <t>Los Muermos</t>
  </si>
  <si>
    <t>Maullín</t>
  </si>
  <si>
    <t>Osorno</t>
  </si>
  <si>
    <t>Palena</t>
  </si>
  <si>
    <t>Puerto Montt</t>
  </si>
  <si>
    <t>Puerto Octay</t>
  </si>
  <si>
    <t>Puerto Varas</t>
  </si>
  <si>
    <t>Puqueldón</t>
  </si>
  <si>
    <t>Purranque</t>
  </si>
  <si>
    <t>Puyehue</t>
  </si>
  <si>
    <t>Queilén</t>
  </si>
  <si>
    <t>Quellón</t>
  </si>
  <si>
    <t>Quemchi</t>
  </si>
  <si>
    <t>Quinchao</t>
  </si>
  <si>
    <t>Río Negro</t>
  </si>
  <si>
    <t>San Juan de la Costa</t>
  </si>
  <si>
    <t>San Pablo</t>
  </si>
  <si>
    <t>Aysén</t>
  </si>
  <si>
    <t>Chile Chico</t>
  </si>
  <si>
    <t>Cisnes</t>
  </si>
  <si>
    <t>Cochrane</t>
  </si>
  <si>
    <t>Coyhaique</t>
  </si>
  <si>
    <t>Guaitecas</t>
  </si>
  <si>
    <t>Lago Verde</t>
  </si>
  <si>
    <t>O’Higgins</t>
  </si>
  <si>
    <t>Río Ibáñez</t>
  </si>
  <si>
    <t>Tortel</t>
  </si>
  <si>
    <t>Antártica</t>
  </si>
  <si>
    <t>Cabo de Hornos (Ex - Navarino)</t>
  </si>
  <si>
    <t>Laguna Blanca</t>
  </si>
  <si>
    <t>Porvenir</t>
  </si>
  <si>
    <t>Primavera</t>
  </si>
  <si>
    <t>Natales</t>
  </si>
  <si>
    <t>Punta Arenas</t>
  </si>
  <si>
    <t>Río Verde</t>
  </si>
  <si>
    <t>San Gregorio</t>
  </si>
  <si>
    <t>Timaukel</t>
  </si>
  <si>
    <t>Torres del Paine</t>
  </si>
  <si>
    <t>Alhué</t>
  </si>
  <si>
    <t>Buin</t>
  </si>
  <si>
    <t>Calera de Tango</t>
  </si>
  <si>
    <t>Cerrillos</t>
  </si>
  <si>
    <t>Cerro Navia</t>
  </si>
  <si>
    <t>Colina</t>
  </si>
  <si>
    <t>Conchalí</t>
  </si>
  <si>
    <t>Curacaví</t>
  </si>
  <si>
    <t>El Bosque</t>
  </si>
  <si>
    <t>El Monte</t>
  </si>
  <si>
    <t>Estación Central</t>
  </si>
  <si>
    <t>Huechuraba</t>
  </si>
  <si>
    <t>Independencia</t>
  </si>
  <si>
    <t>Isla de Maipo</t>
  </si>
  <si>
    <t>La Cisterna</t>
  </si>
  <si>
    <t>La Florida</t>
  </si>
  <si>
    <t>La Granja</t>
  </si>
  <si>
    <t>La Pintana</t>
  </si>
  <si>
    <t>La Reina</t>
  </si>
  <si>
    <t xml:space="preserve">Lampa </t>
  </si>
  <si>
    <t>Las Condes</t>
  </si>
  <si>
    <t>Lo Barnechea</t>
  </si>
  <si>
    <t>Lo Espejo</t>
  </si>
  <si>
    <t>Lo Prado</t>
  </si>
  <si>
    <t>Macul</t>
  </si>
  <si>
    <t>Maipú</t>
  </si>
  <si>
    <t>María Pinto</t>
  </si>
  <si>
    <t>Melipilla</t>
  </si>
  <si>
    <t>Ñuñoa</t>
  </si>
  <si>
    <t>Pedro Aguirre Cerda</t>
  </si>
  <si>
    <t>Padre Hurtado</t>
  </si>
  <si>
    <t>Paine</t>
  </si>
  <si>
    <t>Peñaflor</t>
  </si>
  <si>
    <t>Peñalolén</t>
  </si>
  <si>
    <t>Pirque</t>
  </si>
  <si>
    <t>Providencia</t>
  </si>
  <si>
    <t>Pudahuel</t>
  </si>
  <si>
    <t>Puente Alto</t>
  </si>
  <si>
    <t>Quilicura</t>
  </si>
  <si>
    <t>Quinta Normal</t>
  </si>
  <si>
    <t>Recoleta</t>
  </si>
  <si>
    <t>Renca</t>
  </si>
  <si>
    <t>San José de Maipo</t>
  </si>
  <si>
    <t>San Bernardo</t>
  </si>
  <si>
    <t>San Joaquín</t>
  </si>
  <si>
    <t>San Miguel</t>
  </si>
  <si>
    <t>San Pedro</t>
  </si>
  <si>
    <t>San Ramón</t>
  </si>
  <si>
    <t>Santiago</t>
  </si>
  <si>
    <t>Talagante</t>
  </si>
  <si>
    <t>Tiltil</t>
  </si>
  <si>
    <t>Vitacura</t>
  </si>
  <si>
    <t>NUMERO DE SUBSIDIOS POR DISCAPACIDAD MENTAL, SEGUN REGIONES</t>
  </si>
  <si>
    <t xml:space="preserve">TOTAL </t>
  </si>
  <si>
    <t>MONTO EMITIDO EN SUBSIDIOS POR DISCAPACIDAD MENTAL, SEGÚN REGIONES</t>
  </si>
  <si>
    <t>(Miles de $)</t>
  </si>
  <si>
    <t>Cifras sujetas a modificación</t>
  </si>
  <si>
    <t xml:space="preserve">NUMERO Y MONTO DE BONOS POR BODAS DE ORO EMITIDOS A PAGO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</si>
  <si>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</si>
  <si>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</si>
  <si>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</si>
  <si>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</si>
  <si>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</si>
  <si>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</si>
  <si>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</si>
  <si>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</si>
  <si>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</si>
  <si>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</si>
  <si>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</si>
  <si>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</si>
  <si>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NUMERO DE BONOS EMITIDOS A MATRIMONIOS</t>
  </si>
  <si>
    <t>CON 50 AÑOS</t>
  </si>
  <si>
    <t>CON 60 AÑOS O MÁS</t>
  </si>
  <si>
    <t>ENTRE 53 Y 59 AÑOS</t>
  </si>
  <si>
    <t>NUMERO DE BONOS EMITIDOS A VIUDOS(AS)</t>
  </si>
  <si>
    <t>MONTO DE BONOS EMITIDOS EN EL MES, EN M$</t>
  </si>
  <si>
    <t>VALOR UNITARIO POR BONO EMITIDO</t>
  </si>
  <si>
    <t>TOTAL BONOS EMITIDOS</t>
  </si>
  <si>
    <t>NUMERO DE SUBSIDIOS DE CESANTIA PAGADOS POR F.U.P.F.</t>
  </si>
  <si>
    <t>Entidad pagadora</t>
  </si>
  <si>
    <t>CCAF Los Héroes</t>
  </si>
  <si>
    <t>CCAF 18 de Septiembre</t>
  </si>
  <si>
    <t>GASTO EN SUBSIDIOS DE CESANTIA PAGADOS POR EL F.U.P.F.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</si>
</sst>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);\(#,##0\)"/>
    <numFmt numFmtId="166" formatCode="_-* #,##0.00\ _P_t_s_-;\-* #,##0.00\ _P_t_s_-;_-* &quot;-&quot;??\ _P_t_s_-;_-@_-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8"/>
      <name val="Arial"/>
      <family val="2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4"/>
      </right>
      <top style="double">
        <color theme="4"/>
      </top>
      <bottom/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/>
      <right style="thin">
        <color theme="4"/>
      </right>
      <top style="double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double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/>
      <diagonal/>
    </border>
    <border>
      <left style="thin">
        <color indexed="64"/>
      </left>
      <right/>
      <top style="double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double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/>
      <top style="double">
        <color theme="3"/>
      </top>
      <bottom style="double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theme="3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double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 style="thin">
        <color theme="3"/>
      </bottom>
      <diagonal/>
    </border>
  </borders>
  <cellStyleXfs count="2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2" borderId="1" applyNumberFormat="0" applyFont="0" applyAlignment="0" applyProtection="0"/>
  </cellStyleXfs>
  <cellXfs count="433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left"/>
    </xf>
    <xf numFmtId="164" fontId="5" fillId="0" borderId="0" xfId="1" applyNumberFormat="1" applyFont="1" applyFill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3" applyFont="1" applyFill="1" applyBorder="1" applyAlignment="1" applyProtection="1">
      <alignment horizontal="left"/>
    </xf>
    <xf numFmtId="0" fontId="5" fillId="0" borderId="2" xfId="0" applyFont="1" applyFill="1" applyBorder="1" applyAlignment="1">
      <alignment horizontal="centerContinuous"/>
    </xf>
    <xf numFmtId="164" fontId="5" fillId="0" borderId="2" xfId="1" applyNumberFormat="1" applyFont="1" applyFill="1" applyBorder="1" applyAlignment="1">
      <alignment horizontal="centerContinuous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4" borderId="6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164" fontId="11" fillId="0" borderId="8" xfId="1" applyNumberFormat="1" applyFont="1" applyFill="1" applyBorder="1"/>
    <xf numFmtId="164" fontId="11" fillId="0" borderId="9" xfId="1" applyNumberFormat="1" applyFont="1" applyFill="1" applyBorder="1"/>
    <xf numFmtId="0" fontId="4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164" fontId="5" fillId="0" borderId="11" xfId="1" applyNumberFormat="1" applyFont="1" applyFill="1" applyBorder="1"/>
    <xf numFmtId="164" fontId="5" fillId="0" borderId="12" xfId="1" applyNumberFormat="1" applyFont="1" applyFill="1" applyBorder="1"/>
    <xf numFmtId="0" fontId="9" fillId="0" borderId="7" xfId="0" applyFont="1" applyFill="1" applyBorder="1" applyAlignment="1">
      <alignment horizontal="left"/>
    </xf>
    <xf numFmtId="164" fontId="9" fillId="0" borderId="8" xfId="1" applyNumberFormat="1" applyFont="1" applyFill="1" applyBorder="1"/>
    <xf numFmtId="164" fontId="9" fillId="0" borderId="9" xfId="1" applyNumberFormat="1" applyFont="1" applyFill="1" applyBorder="1"/>
    <xf numFmtId="0" fontId="6" fillId="0" borderId="13" xfId="0" applyFont="1" applyFill="1" applyBorder="1" applyAlignment="1">
      <alignment horizontal="left"/>
    </xf>
    <xf numFmtId="164" fontId="6" fillId="0" borderId="14" xfId="1" applyNumberFormat="1" applyFont="1" applyFill="1" applyBorder="1" applyAlignment="1"/>
    <xf numFmtId="164" fontId="6" fillId="0" borderId="15" xfId="1" applyNumberFormat="1" applyFont="1" applyFill="1" applyBorder="1" applyAlignment="1"/>
    <xf numFmtId="0" fontId="9" fillId="4" borderId="16" xfId="0" applyFont="1" applyFill="1" applyBorder="1" applyAlignment="1">
      <alignment horizontal="left"/>
    </xf>
    <xf numFmtId="164" fontId="11" fillId="0" borderId="14" xfId="1" applyNumberFormat="1" applyFont="1" applyFill="1" applyBorder="1" applyAlignment="1"/>
    <xf numFmtId="164" fontId="11" fillId="0" borderId="15" xfId="1" applyNumberFormat="1" applyFont="1" applyFill="1" applyBorder="1" applyAlignment="1"/>
    <xf numFmtId="164" fontId="9" fillId="0" borderId="12" xfId="1" applyNumberFormat="1" applyFont="1" applyFill="1" applyBorder="1"/>
    <xf numFmtId="164" fontId="9" fillId="0" borderId="0" xfId="1" applyNumberFormat="1" applyFont="1" applyFill="1" applyBorder="1"/>
    <xf numFmtId="164" fontId="9" fillId="0" borderId="6" xfId="1" applyNumberFormat="1" applyFont="1" applyFill="1" applyBorder="1"/>
    <xf numFmtId="0" fontId="6" fillId="0" borderId="7" xfId="0" applyFont="1" applyFill="1" applyBorder="1" applyAlignment="1">
      <alignment horizontal="left"/>
    </xf>
    <xf numFmtId="164" fontId="6" fillId="0" borderId="11" xfId="1" applyNumberFormat="1" applyFont="1" applyFill="1" applyBorder="1"/>
    <xf numFmtId="164" fontId="6" fillId="0" borderId="12" xfId="1" applyNumberFormat="1" applyFont="1" applyFill="1" applyBorder="1"/>
    <xf numFmtId="0" fontId="11" fillId="0" borderId="13" xfId="0" applyFont="1" applyFill="1" applyBorder="1" applyAlignment="1">
      <alignment horizontal="left"/>
    </xf>
    <xf numFmtId="0" fontId="9" fillId="0" borderId="0" xfId="0" applyFont="1" applyFill="1"/>
    <xf numFmtId="164" fontId="5" fillId="0" borderId="11" xfId="1" applyNumberFormat="1" applyFont="1" applyFill="1" applyBorder="1" applyAlignment="1"/>
    <xf numFmtId="164" fontId="9" fillId="0" borderId="12" xfId="1" applyNumberFormat="1" applyFont="1" applyFill="1" applyBorder="1" applyAlignment="1"/>
    <xf numFmtId="164" fontId="6" fillId="0" borderId="8" xfId="1" applyNumberFormat="1" applyFont="1" applyFill="1" applyBorder="1" applyAlignment="1"/>
    <xf numFmtId="164" fontId="6" fillId="0" borderId="9" xfId="1" applyNumberFormat="1" applyFont="1" applyFill="1" applyBorder="1" applyAlignment="1"/>
    <xf numFmtId="164" fontId="9" fillId="0" borderId="14" xfId="1" applyNumberFormat="1" applyFont="1" applyFill="1" applyBorder="1" applyAlignment="1"/>
    <xf numFmtId="164" fontId="9" fillId="0" borderId="15" xfId="1" applyNumberFormat="1" applyFont="1" applyFill="1" applyBorder="1" applyAlignment="1"/>
    <xf numFmtId="164" fontId="5" fillId="0" borderId="17" xfId="1" applyNumberFormat="1" applyFont="1" applyFill="1" applyBorder="1"/>
    <xf numFmtId="164" fontId="9" fillId="0" borderId="18" xfId="1" applyNumberFormat="1" applyFont="1" applyFill="1" applyBorder="1"/>
    <xf numFmtId="164" fontId="9" fillId="0" borderId="15" xfId="1" applyNumberFormat="1" applyFont="1" applyFill="1" applyBorder="1"/>
    <xf numFmtId="164" fontId="10" fillId="0" borderId="0" xfId="0" applyNumberFormat="1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164" fontId="6" fillId="0" borderId="20" xfId="1" applyNumberFormat="1" applyFont="1" applyFill="1" applyBorder="1"/>
    <xf numFmtId="164" fontId="9" fillId="0" borderId="21" xfId="1" applyNumberFormat="1" applyFont="1" applyFill="1" applyBorder="1"/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left"/>
    </xf>
    <xf numFmtId="3" fontId="5" fillId="0" borderId="0" xfId="0" applyNumberFormat="1" applyFont="1" applyFill="1" applyBorder="1"/>
    <xf numFmtId="0" fontId="5" fillId="0" borderId="0" xfId="0" applyFont="1" applyFill="1" applyAlignment="1">
      <alignment horizontal="right"/>
    </xf>
    <xf numFmtId="0" fontId="8" fillId="0" borderId="2" xfId="3" applyFont="1" applyFill="1" applyBorder="1" applyAlignment="1" applyProtection="1"/>
    <xf numFmtId="0" fontId="5" fillId="0" borderId="2" xfId="0" applyFont="1" applyFill="1" applyBorder="1" applyAlignment="1">
      <alignment horizontal="right"/>
    </xf>
    <xf numFmtId="0" fontId="0" fillId="0" borderId="0" xfId="0" applyNumberFormat="1"/>
    <xf numFmtId="3" fontId="5" fillId="0" borderId="0" xfId="0" applyNumberFormat="1" applyFont="1" applyFill="1"/>
    <xf numFmtId="164" fontId="9" fillId="0" borderId="8" xfId="1" applyNumberFormat="1" applyFont="1" applyFill="1" applyBorder="1" applyAlignment="1">
      <alignment horizontal="right"/>
    </xf>
    <xf numFmtId="164" fontId="6" fillId="0" borderId="14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4" fontId="9" fillId="0" borderId="11" xfId="1" applyNumberFormat="1" applyFont="1" applyFill="1" applyBorder="1"/>
    <xf numFmtId="164" fontId="6" fillId="0" borderId="0" xfId="1" applyNumberFormat="1" applyFont="1" applyFill="1" applyBorder="1"/>
    <xf numFmtId="164" fontId="6" fillId="0" borderId="11" xfId="1" applyNumberFormat="1" applyFont="1" applyFill="1" applyBorder="1" applyAlignment="1">
      <alignment horizontal="right"/>
    </xf>
    <xf numFmtId="164" fontId="11" fillId="0" borderId="17" xfId="1" applyNumberFormat="1" applyFont="1" applyFill="1" applyBorder="1" applyAlignment="1"/>
    <xf numFmtId="164" fontId="9" fillId="0" borderId="14" xfId="1" applyNumberFormat="1" applyFont="1" applyFill="1" applyBorder="1" applyAlignment="1">
      <alignment horizontal="right"/>
    </xf>
    <xf numFmtId="164" fontId="5" fillId="0" borderId="17" xfId="1" applyNumberFormat="1" applyFont="1" applyFill="1" applyBorder="1" applyAlignment="1">
      <alignment horizontal="right"/>
    </xf>
    <xf numFmtId="164" fontId="9" fillId="0" borderId="22" xfId="1" applyNumberFormat="1" applyFont="1" applyFill="1" applyBorder="1"/>
    <xf numFmtId="164" fontId="5" fillId="0" borderId="11" xfId="1" applyNumberFormat="1" applyFont="1" applyFill="1" applyBorder="1" applyAlignment="1">
      <alignment horizontal="right"/>
    </xf>
    <xf numFmtId="164" fontId="9" fillId="0" borderId="0" xfId="1" applyNumberFormat="1" applyFont="1" applyFill="1"/>
    <xf numFmtId="164" fontId="6" fillId="0" borderId="20" xfId="1" applyNumberFormat="1" applyFont="1" applyFill="1" applyBorder="1" applyAlignment="1">
      <alignment horizontal="right"/>
    </xf>
    <xf numFmtId="164" fontId="6" fillId="0" borderId="23" xfId="1" applyNumberFormat="1" applyFont="1" applyFill="1" applyBorder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9" fontId="5" fillId="0" borderId="0" xfId="2" applyFont="1" applyFill="1"/>
    <xf numFmtId="3" fontId="5" fillId="0" borderId="11" xfId="0" applyNumberFormat="1" applyFont="1" applyFill="1" applyBorder="1"/>
    <xf numFmtId="0" fontId="14" fillId="0" borderId="0" xfId="0" applyFont="1" applyFill="1" applyAlignment="1">
      <alignment horizontal="left"/>
    </xf>
    <xf numFmtId="164" fontId="5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 applyFill="1" applyBorder="1" applyAlignment="1">
      <alignment horizontal="center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3" fillId="0" borderId="0" xfId="0" applyFont="1"/>
    <xf numFmtId="3" fontId="6" fillId="3" borderId="7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3" fontId="13" fillId="3" borderId="14" xfId="0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9" fillId="0" borderId="14" xfId="1" applyNumberFormat="1" applyFont="1" applyBorder="1"/>
    <xf numFmtId="164" fontId="9" fillId="0" borderId="15" xfId="1" applyNumberFormat="1" applyFont="1" applyBorder="1"/>
    <xf numFmtId="164" fontId="9" fillId="0" borderId="17" xfId="1" applyNumberFormat="1" applyFont="1" applyBorder="1"/>
    <xf numFmtId="164" fontId="9" fillId="0" borderId="18" xfId="1" applyNumberFormat="1" applyFont="1" applyBorder="1"/>
    <xf numFmtId="164" fontId="9" fillId="0" borderId="11" xfId="1" applyNumberFormat="1" applyFont="1" applyBorder="1"/>
    <xf numFmtId="164" fontId="9" fillId="0" borderId="12" xfId="1" applyNumberFormat="1" applyFont="1" applyBorder="1"/>
    <xf numFmtId="164" fontId="9" fillId="0" borderId="8" xfId="1" applyNumberFormat="1" applyFont="1" applyBorder="1"/>
    <xf numFmtId="164" fontId="9" fillId="0" borderId="9" xfId="1" applyNumberFormat="1" applyFont="1" applyBorder="1"/>
    <xf numFmtId="0" fontId="6" fillId="0" borderId="26" xfId="0" applyFont="1" applyFill="1" applyBorder="1" applyAlignment="1">
      <alignment horizontal="left"/>
    </xf>
    <xf numFmtId="164" fontId="6" fillId="0" borderId="27" xfId="1" applyNumberFormat="1" applyFont="1" applyFill="1" applyBorder="1"/>
    <xf numFmtId="164" fontId="6" fillId="0" borderId="21" xfId="1" applyNumberFormat="1" applyFont="1" applyFill="1" applyBorder="1"/>
    <xf numFmtId="164" fontId="9" fillId="0" borderId="27" xfId="1" applyNumberFormat="1" applyFont="1" applyBorder="1"/>
    <xf numFmtId="164" fontId="9" fillId="0" borderId="21" xfId="1" applyNumberFormat="1" applyFont="1" applyBorder="1"/>
    <xf numFmtId="0" fontId="2" fillId="0" borderId="0" xfId="0" applyFont="1" applyFill="1" applyBorder="1" applyAlignment="1">
      <alignment horizontal="left"/>
    </xf>
    <xf numFmtId="3" fontId="6" fillId="3" borderId="13" xfId="0" applyNumberFormat="1" applyFont="1" applyFill="1" applyBorder="1" applyAlignment="1">
      <alignment horizontal="center" vertical="center"/>
    </xf>
    <xf numFmtId="164" fontId="9" fillId="0" borderId="14" xfId="0" applyNumberFormat="1" applyFont="1" applyBorder="1"/>
    <xf numFmtId="164" fontId="9" fillId="0" borderId="15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8" xfId="0" applyFont="1" applyBorder="1"/>
    <xf numFmtId="0" fontId="9" fillId="0" borderId="9" xfId="0" applyFont="1" applyBorder="1"/>
    <xf numFmtId="164" fontId="9" fillId="0" borderId="27" xfId="0" applyNumberFormat="1" applyFont="1" applyBorder="1"/>
    <xf numFmtId="164" fontId="9" fillId="0" borderId="21" xfId="0" applyNumberFormat="1" applyFont="1" applyBorder="1"/>
    <xf numFmtId="0" fontId="5" fillId="0" borderId="0" xfId="0" applyNumberFormat="1" applyFont="1" applyBorder="1" applyAlignment="1">
      <alignment horizontal="left" vertical="center" wrapText="1"/>
    </xf>
    <xf numFmtId="164" fontId="5" fillId="0" borderId="0" xfId="0" applyNumberFormat="1" applyFont="1"/>
    <xf numFmtId="49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7" fillId="0" borderId="0" xfId="0" applyNumberFormat="1" applyFont="1" applyFill="1" applyBorder="1" applyAlignment="1">
      <alignment horizontal="centerContinuous" vertical="center"/>
    </xf>
    <xf numFmtId="164" fontId="4" fillId="0" borderId="0" xfId="1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horizontal="centerContinuous" vertical="center"/>
    </xf>
    <xf numFmtId="3" fontId="10" fillId="0" borderId="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6" fillId="4" borderId="28" xfId="0" applyNumberFormat="1" applyFont="1" applyFill="1" applyBorder="1" applyAlignment="1">
      <alignment horizontal="center" vertical="center"/>
    </xf>
    <xf numFmtId="3" fontId="6" fillId="4" borderId="28" xfId="0" applyNumberFormat="1" applyFont="1" applyFill="1" applyBorder="1" applyAlignment="1">
      <alignment horizontal="left" vertical="center"/>
    </xf>
    <xf numFmtId="3" fontId="2" fillId="4" borderId="29" xfId="0" applyNumberFormat="1" applyFont="1" applyFill="1" applyBorder="1" applyAlignment="1">
      <alignment horizontal="center" vertical="center"/>
    </xf>
    <xf numFmtId="3" fontId="2" fillId="4" borderId="3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3" xfId="0" applyNumberFormat="1" applyFont="1" applyFill="1" applyBorder="1" applyAlignment="1">
      <alignment vertical="center" wrapText="1"/>
    </xf>
    <xf numFmtId="3" fontId="10" fillId="0" borderId="17" xfId="0" applyNumberFormat="1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49" fontId="15" fillId="0" borderId="31" xfId="0" applyNumberFormat="1" applyFont="1" applyFill="1" applyBorder="1" applyAlignment="1">
      <alignment horizontal="right" vertical="center"/>
    </xf>
    <xf numFmtId="3" fontId="4" fillId="0" borderId="31" xfId="0" applyNumberFormat="1" applyFont="1" applyFill="1" applyBorder="1" applyAlignment="1">
      <alignment vertical="center" wrapText="1"/>
    </xf>
    <xf numFmtId="3" fontId="4" fillId="0" borderId="17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49" fontId="15" fillId="0" borderId="10" xfId="0" applyNumberFormat="1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vertical="center" wrapText="1"/>
    </xf>
    <xf numFmtId="3" fontId="4" fillId="0" borderId="11" xfId="0" applyNumberFormat="1" applyFont="1" applyBorder="1" applyAlignment="1">
      <alignment vertical="center"/>
    </xf>
    <xf numFmtId="3" fontId="4" fillId="0" borderId="7" xfId="0" applyNumberFormat="1" applyFont="1" applyFill="1" applyBorder="1" applyAlignment="1">
      <alignment vertical="center" wrapText="1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10" fillId="0" borderId="13" xfId="0" applyNumberFormat="1" applyFont="1" applyFill="1" applyBorder="1" applyAlignment="1">
      <alignment vertical="center" wrapText="1"/>
    </xf>
    <xf numFmtId="3" fontId="10" fillId="0" borderId="14" xfId="0" applyNumberFormat="1" applyFont="1" applyFill="1" applyBorder="1" applyAlignment="1">
      <alignment vertical="center"/>
    </xf>
    <xf numFmtId="3" fontId="10" fillId="0" borderId="15" xfId="0" applyNumberFormat="1" applyFont="1" applyFill="1" applyBorder="1" applyAlignment="1">
      <alignment vertical="center"/>
    </xf>
    <xf numFmtId="0" fontId="10" fillId="0" borderId="13" xfId="0" applyNumberFormat="1" applyFont="1" applyFill="1" applyBorder="1" applyAlignment="1">
      <alignment vertical="center" wrapText="1"/>
    </xf>
    <xf numFmtId="3" fontId="10" fillId="0" borderId="14" xfId="0" applyNumberFormat="1" applyFont="1" applyBorder="1" applyAlignment="1">
      <alignment vertical="center"/>
    </xf>
    <xf numFmtId="0" fontId="15" fillId="0" borderId="1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vertical="center"/>
    </xf>
    <xf numFmtId="3" fontId="10" fillId="0" borderId="12" xfId="0" applyNumberFormat="1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3" fontId="4" fillId="0" borderId="11" xfId="0" applyNumberFormat="1" applyFont="1" applyBorder="1" applyAlignment="1"/>
    <xf numFmtId="3" fontId="0" fillId="0" borderId="11" xfId="0" applyNumberFormat="1" applyBorder="1"/>
    <xf numFmtId="0" fontId="0" fillId="0" borderId="11" xfId="0" applyBorder="1"/>
    <xf numFmtId="3" fontId="10" fillId="0" borderId="11" xfId="0" applyNumberFormat="1" applyFont="1" applyFill="1" applyBorder="1" applyAlignment="1">
      <alignment vertical="center"/>
    </xf>
    <xf numFmtId="0" fontId="4" fillId="0" borderId="10" xfId="4" applyNumberFormat="1" applyFont="1" applyFill="1" applyBorder="1" applyAlignment="1">
      <alignment vertical="center" wrapText="1"/>
    </xf>
    <xf numFmtId="3" fontId="4" fillId="0" borderId="10" xfId="5" applyNumberFormat="1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3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31" xfId="0" applyNumberFormat="1" applyFont="1" applyFill="1" applyBorder="1" applyAlignment="1">
      <alignment vertical="center" wrapText="1"/>
    </xf>
    <xf numFmtId="3" fontId="4" fillId="0" borderId="17" xfId="0" applyNumberFormat="1" applyFont="1" applyFill="1" applyBorder="1" applyAlignment="1">
      <alignment vertical="center"/>
    </xf>
    <xf numFmtId="3" fontId="10" fillId="0" borderId="18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 wrapText="1"/>
    </xf>
    <xf numFmtId="3" fontId="10" fillId="0" borderId="9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16" fillId="0" borderId="10" xfId="0" applyNumberFormat="1" applyFont="1" applyFill="1" applyBorder="1" applyAlignment="1">
      <alignment horizontal="right" vertical="center"/>
    </xf>
    <xf numFmtId="3" fontId="18" fillId="0" borderId="0" xfId="0" applyNumberFormat="1" applyFont="1" applyAlignment="1" applyProtection="1">
      <protection locked="0"/>
    </xf>
    <xf numFmtId="3" fontId="19" fillId="0" borderId="0" xfId="0" applyNumberFormat="1" applyFont="1" applyAlignment="1" applyProtection="1">
      <protection locked="0"/>
    </xf>
    <xf numFmtId="3" fontId="10" fillId="0" borderId="0" xfId="0" applyNumberFormat="1" applyFont="1" applyAlignment="1" applyProtection="1">
      <protection locked="0"/>
    </xf>
    <xf numFmtId="0" fontId="20" fillId="0" borderId="0" xfId="3" applyFont="1" applyFill="1" applyBorder="1" applyAlignment="1" applyProtection="1">
      <alignment vertical="center"/>
    </xf>
    <xf numFmtId="49" fontId="4" fillId="0" borderId="0" xfId="0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vertical="center"/>
    </xf>
    <xf numFmtId="0" fontId="15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1" applyNumberFormat="1" applyFont="1" applyFill="1" applyBorder="1" applyAlignment="1">
      <alignment horizontal="centerContinuous" vertical="center"/>
    </xf>
    <xf numFmtId="3" fontId="10" fillId="0" borderId="0" xfId="1" applyNumberFormat="1" applyFont="1" applyFill="1" applyBorder="1" applyAlignment="1">
      <alignment horizontal="centerContinuous" vertical="center"/>
    </xf>
    <xf numFmtId="3" fontId="6" fillId="0" borderId="0" xfId="5" applyNumberFormat="1" applyFont="1" applyFill="1" applyBorder="1" applyAlignment="1">
      <alignment horizontal="centerContinuous" vertical="center"/>
    </xf>
    <xf numFmtId="3" fontId="4" fillId="0" borderId="0" xfId="1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horizontal="right" vertical="center"/>
    </xf>
    <xf numFmtId="3" fontId="6" fillId="4" borderId="28" xfId="0" applyNumberFormat="1" applyFont="1" applyFill="1" applyBorder="1" applyAlignment="1">
      <alignment horizontal="center" vertical="center" wrapText="1"/>
    </xf>
    <xf numFmtId="164" fontId="6" fillId="4" borderId="30" xfId="1" applyNumberFormat="1" applyFont="1" applyFill="1" applyBorder="1" applyAlignment="1">
      <alignment horizontal="center" vertical="center"/>
    </xf>
    <xf numFmtId="3" fontId="10" fillId="0" borderId="4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11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3" fontId="10" fillId="0" borderId="14" xfId="1" applyNumberFormat="1" applyFont="1" applyFill="1" applyBorder="1" applyAlignment="1">
      <alignment vertical="center"/>
    </xf>
    <xf numFmtId="3" fontId="4" fillId="0" borderId="11" xfId="6" applyNumberFormat="1" applyFont="1" applyFill="1" applyBorder="1" applyAlignment="1">
      <alignment vertical="center"/>
    </xf>
    <xf numFmtId="3" fontId="10" fillId="0" borderId="12" xfId="6" applyNumberFormat="1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3" fontId="10" fillId="0" borderId="11" xfId="1" applyNumberFormat="1" applyFont="1" applyFill="1" applyBorder="1" applyAlignment="1">
      <alignment vertical="center"/>
    </xf>
    <xf numFmtId="3" fontId="4" fillId="5" borderId="11" xfId="1" applyNumberFormat="1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 wrapText="1"/>
    </xf>
    <xf numFmtId="3" fontId="10" fillId="0" borderId="27" xfId="1" applyNumberFormat="1" applyFont="1" applyFill="1" applyBorder="1" applyAlignment="1">
      <alignment vertical="center"/>
    </xf>
    <xf numFmtId="3" fontId="10" fillId="0" borderId="27" xfId="0" applyNumberFormat="1" applyFont="1" applyFill="1" applyBorder="1" applyAlignment="1">
      <alignment vertical="center"/>
    </xf>
    <xf numFmtId="3" fontId="10" fillId="0" borderId="21" xfId="0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21" fillId="0" borderId="0" xfId="1" applyNumberFormat="1" applyFont="1" applyFill="1" applyAlignment="1">
      <alignment vertical="center"/>
    </xf>
    <xf numFmtId="0" fontId="7" fillId="0" borderId="0" xfId="3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8" fillId="0" borderId="0" xfId="3" applyFont="1" applyFill="1" applyBorder="1" applyAlignment="1" applyProtection="1">
      <alignment vertical="center"/>
    </xf>
    <xf numFmtId="3" fontId="6" fillId="0" borderId="28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164" fontId="6" fillId="0" borderId="30" xfId="1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horizontal="right" vertical="center"/>
    </xf>
    <xf numFmtId="3" fontId="9" fillId="0" borderId="15" xfId="0" applyNumberFormat="1" applyFont="1" applyFill="1" applyBorder="1" applyAlignment="1">
      <alignment horizontal="right" vertical="center"/>
    </xf>
    <xf numFmtId="0" fontId="9" fillId="0" borderId="13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6" xfId="0" applyNumberFormat="1" applyFont="1" applyFill="1" applyBorder="1" applyAlignment="1">
      <alignment vertical="center"/>
    </xf>
    <xf numFmtId="3" fontId="9" fillId="0" borderId="26" xfId="0" applyNumberFormat="1" applyFont="1" applyFill="1" applyBorder="1" applyAlignment="1">
      <alignment horizontal="right" vertical="center"/>
    </xf>
    <xf numFmtId="3" fontId="9" fillId="0" borderId="27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horizontal="right" vertical="center"/>
    </xf>
    <xf numFmtId="0" fontId="5" fillId="0" borderId="0" xfId="6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6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3" fontId="6" fillId="0" borderId="32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6" fillId="0" borderId="35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36" xfId="0" applyFont="1" applyFill="1" applyBorder="1" applyAlignment="1" applyProtection="1">
      <alignment horizontal="left" vertical="center"/>
    </xf>
    <xf numFmtId="3" fontId="5" fillId="0" borderId="37" xfId="0" applyNumberFormat="1" applyFont="1" applyFill="1" applyBorder="1" applyAlignment="1">
      <alignment horizontal="right" vertical="center"/>
    </xf>
    <xf numFmtId="164" fontId="5" fillId="0" borderId="37" xfId="1" applyNumberFormat="1" applyFont="1" applyFill="1" applyBorder="1" applyAlignment="1">
      <alignment horizontal="center" vertical="center"/>
    </xf>
    <xf numFmtId="164" fontId="5" fillId="0" borderId="34" xfId="1" applyNumberFormat="1" applyFont="1" applyFill="1" applyBorder="1" applyAlignment="1">
      <alignment horizontal="center" vertical="center"/>
    </xf>
    <xf numFmtId="3" fontId="9" fillId="0" borderId="38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39" xfId="0" applyFont="1" applyFill="1" applyBorder="1" applyAlignment="1" applyProtection="1">
      <alignment horizontal="left" vertical="center"/>
    </xf>
    <xf numFmtId="3" fontId="5" fillId="0" borderId="40" xfId="0" applyNumberFormat="1" applyFont="1" applyFill="1" applyBorder="1" applyAlignment="1">
      <alignment horizontal="right" vertical="center"/>
    </xf>
    <xf numFmtId="164" fontId="5" fillId="0" borderId="40" xfId="1" applyNumberFormat="1" applyFont="1" applyFill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right" vertical="center"/>
    </xf>
    <xf numFmtId="3" fontId="6" fillId="0" borderId="41" xfId="0" applyNumberFormat="1" applyFont="1" applyFill="1" applyBorder="1" applyAlignment="1">
      <alignment horizontal="center" vertical="center"/>
    </xf>
    <xf numFmtId="3" fontId="22" fillId="0" borderId="42" xfId="0" applyNumberFormat="1" applyFont="1" applyFill="1" applyBorder="1" applyAlignment="1">
      <alignment horizontal="right" vertical="center"/>
    </xf>
    <xf numFmtId="3" fontId="22" fillId="0" borderId="43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17" fontId="6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3" fontId="6" fillId="0" borderId="44" xfId="0" applyNumberFormat="1" applyFont="1" applyFill="1" applyBorder="1" applyAlignment="1">
      <alignment horizontal="center" vertical="center" wrapText="1"/>
    </xf>
    <xf numFmtId="3" fontId="6" fillId="0" borderId="45" xfId="0" applyNumberFormat="1" applyFont="1" applyFill="1" applyBorder="1" applyAlignment="1">
      <alignment horizontal="center" vertical="center" wrapText="1"/>
    </xf>
    <xf numFmtId="3" fontId="6" fillId="0" borderId="46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 applyProtection="1">
      <alignment horizontal="right" vertical="center"/>
    </xf>
    <xf numFmtId="3" fontId="22" fillId="0" borderId="47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22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3" fontId="5" fillId="0" borderId="0" xfId="7" applyNumberFormat="1" applyFont="1" applyFill="1" applyBorder="1"/>
    <xf numFmtId="165" fontId="5" fillId="0" borderId="0" xfId="0" applyNumberFormat="1" applyFont="1" applyFill="1" applyBorder="1" applyAlignment="1" applyProtection="1">
      <alignment horizontal="right" vertical="center"/>
    </xf>
    <xf numFmtId="3" fontId="22" fillId="0" borderId="0" xfId="0" applyNumberFormat="1" applyFont="1" applyFill="1" applyBorder="1" applyAlignment="1"/>
    <xf numFmtId="3" fontId="22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 wrapText="1"/>
    </xf>
    <xf numFmtId="3" fontId="22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left"/>
    </xf>
    <xf numFmtId="165" fontId="5" fillId="0" borderId="0" xfId="0" applyNumberFormat="1" applyFont="1" applyFill="1" applyBorder="1" applyAlignment="1" applyProtection="1">
      <alignment vertical="center"/>
    </xf>
    <xf numFmtId="164" fontId="4" fillId="0" borderId="48" xfId="0" applyNumberFormat="1" applyFont="1" applyFill="1" applyBorder="1" applyAlignment="1" applyProtection="1">
      <alignment vertical="center"/>
    </xf>
    <xf numFmtId="164" fontId="4" fillId="0" borderId="49" xfId="0" applyNumberFormat="1" applyFont="1" applyFill="1" applyBorder="1" applyAlignment="1" applyProtection="1">
      <alignment vertical="center"/>
    </xf>
    <xf numFmtId="164" fontId="4" fillId="0" borderId="50" xfId="0" applyNumberFormat="1" applyFont="1" applyFill="1" applyBorder="1" applyAlignment="1" applyProtection="1">
      <alignment vertical="center"/>
    </xf>
    <xf numFmtId="0" fontId="8" fillId="0" borderId="0" xfId="3" applyFont="1" applyFill="1" applyBorder="1" applyAlignment="1" applyProtection="1"/>
    <xf numFmtId="0" fontId="8" fillId="0" borderId="0" xfId="3" applyFont="1" applyFill="1" applyBorder="1" applyAlignment="1" applyProtection="1">
      <alignment horizontal="left"/>
    </xf>
    <xf numFmtId="164" fontId="23" fillId="0" borderId="0" xfId="1" applyNumberFormat="1" applyFont="1" applyFill="1"/>
    <xf numFmtId="164" fontId="5" fillId="0" borderId="0" xfId="1" applyNumberFormat="1" applyFont="1" applyFill="1" applyAlignment="1">
      <alignment horizontal="right"/>
    </xf>
    <xf numFmtId="3" fontId="24" fillId="0" borderId="0" xfId="6" applyNumberFormat="1" applyFont="1" applyFill="1" applyAlignment="1">
      <alignment horizontal="center" vertical="center" wrapText="1"/>
    </xf>
    <xf numFmtId="3" fontId="6" fillId="4" borderId="32" xfId="6" quotePrefix="1" applyNumberFormat="1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 wrapText="1"/>
    </xf>
    <xf numFmtId="164" fontId="6" fillId="4" borderId="51" xfId="1" applyNumberFormat="1" applyFont="1" applyFill="1" applyBorder="1" applyAlignment="1">
      <alignment horizontal="right" vertical="center"/>
    </xf>
    <xf numFmtId="3" fontId="6" fillId="6" borderId="52" xfId="6" applyNumberFormat="1" applyFont="1" applyFill="1" applyBorder="1" applyAlignment="1">
      <alignment horizontal="center" vertical="center"/>
    </xf>
    <xf numFmtId="3" fontId="6" fillId="6" borderId="53" xfId="6" applyNumberFormat="1" applyFont="1" applyFill="1" applyBorder="1" applyAlignment="1">
      <alignment vertical="center"/>
    </xf>
    <xf numFmtId="164" fontId="9" fillId="6" borderId="54" xfId="1" applyNumberFormat="1" applyFont="1" applyFill="1" applyBorder="1" applyAlignment="1">
      <alignment vertical="center"/>
    </xf>
    <xf numFmtId="3" fontId="9" fillId="6" borderId="54" xfId="0" applyNumberFormat="1" applyFont="1" applyFill="1" applyBorder="1" applyAlignment="1">
      <alignment vertical="center"/>
    </xf>
    <xf numFmtId="164" fontId="9" fillId="6" borderId="55" xfId="1" applyNumberFormat="1" applyFont="1" applyFill="1" applyBorder="1" applyAlignment="1">
      <alignment horizontal="right" vertical="center"/>
    </xf>
    <xf numFmtId="0" fontId="4" fillId="0" borderId="56" xfId="6" applyNumberFormat="1" applyFont="1" applyBorder="1" applyAlignment="1">
      <alignment horizontal="right"/>
    </xf>
    <xf numFmtId="0" fontId="4" fillId="0" borderId="56" xfId="6" applyNumberFormat="1" applyFont="1" applyBorder="1" applyAlignment="1">
      <alignment horizontal="left"/>
    </xf>
    <xf numFmtId="3" fontId="0" fillId="0" borderId="56" xfId="0" applyNumberFormat="1" applyBorder="1"/>
    <xf numFmtId="164" fontId="9" fillId="5" borderId="55" xfId="1" applyNumberFormat="1" applyFont="1" applyFill="1" applyBorder="1" applyAlignment="1">
      <alignment horizontal="right"/>
    </xf>
    <xf numFmtId="0" fontId="4" fillId="5" borderId="42" xfId="0" applyFont="1" applyFill="1" applyBorder="1"/>
    <xf numFmtId="3" fontId="0" fillId="0" borderId="57" xfId="0" applyNumberFormat="1" applyBorder="1"/>
    <xf numFmtId="0" fontId="4" fillId="5" borderId="58" xfId="0" applyFont="1" applyFill="1" applyBorder="1"/>
    <xf numFmtId="164" fontId="9" fillId="5" borderId="43" xfId="1" applyNumberFormat="1" applyFont="1" applyFill="1" applyBorder="1" applyAlignment="1">
      <alignment horizontal="right"/>
    </xf>
    <xf numFmtId="0" fontId="5" fillId="0" borderId="0" xfId="6" applyNumberFormat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 applyProtection="1">
      <alignment horizontal="centerContinuous" vertical="center"/>
    </xf>
    <xf numFmtId="0" fontId="9" fillId="0" borderId="0" xfId="0" applyFont="1" applyFill="1" applyAlignment="1" applyProtection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3" fontId="2" fillId="4" borderId="59" xfId="0" applyNumberFormat="1" applyFont="1" applyFill="1" applyBorder="1" applyAlignment="1">
      <alignment horizontal="center" vertical="center"/>
    </xf>
    <xf numFmtId="0" fontId="6" fillId="4" borderId="54" xfId="0" applyFont="1" applyFill="1" applyBorder="1" applyAlignment="1">
      <alignment horizontal="center" vertical="center" wrapText="1"/>
    </xf>
    <xf numFmtId="3" fontId="2" fillId="4" borderId="55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 applyProtection="1">
      <alignment horizontal="left" vertical="center"/>
    </xf>
    <xf numFmtId="3" fontId="5" fillId="0" borderId="60" xfId="0" applyNumberFormat="1" applyFont="1" applyBorder="1" applyAlignment="1" applyProtection="1">
      <alignment horizontal="right"/>
    </xf>
    <xf numFmtId="3" fontId="4" fillId="0" borderId="60" xfId="0" applyNumberFormat="1" applyFont="1" applyBorder="1" applyAlignment="1" applyProtection="1">
      <alignment horizontal="right"/>
    </xf>
    <xf numFmtId="164" fontId="5" fillId="0" borderId="37" xfId="1" applyNumberFormat="1" applyFont="1" applyFill="1" applyBorder="1" applyAlignment="1" applyProtection="1">
      <alignment horizontal="right" vertical="center"/>
    </xf>
    <xf numFmtId="3" fontId="5" fillId="0" borderId="60" xfId="0" applyNumberFormat="1" applyFont="1" applyBorder="1" applyAlignment="1">
      <alignment vertical="center"/>
    </xf>
    <xf numFmtId="164" fontId="5" fillId="0" borderId="47" xfId="1" applyNumberFormat="1" applyFont="1" applyFill="1" applyBorder="1" applyAlignment="1" applyProtection="1">
      <alignment horizontal="right" vertical="center"/>
    </xf>
    <xf numFmtId="3" fontId="5" fillId="0" borderId="61" xfId="0" applyNumberFormat="1" applyFont="1" applyBorder="1" applyAlignment="1" applyProtection="1">
      <alignment horizontal="right"/>
    </xf>
    <xf numFmtId="3" fontId="4" fillId="0" borderId="61" xfId="0" applyNumberFormat="1" applyFont="1" applyBorder="1" applyAlignment="1" applyProtection="1">
      <alignment horizontal="right"/>
    </xf>
    <xf numFmtId="3" fontId="5" fillId="0" borderId="61" xfId="0" applyNumberFormat="1" applyFont="1" applyBorder="1" applyAlignment="1">
      <alignment vertical="center"/>
    </xf>
    <xf numFmtId="0" fontId="5" fillId="0" borderId="39" xfId="0" applyFont="1" applyFill="1" applyBorder="1" applyAlignment="1" applyProtection="1">
      <alignment horizontal="left" vertical="center"/>
    </xf>
    <xf numFmtId="3" fontId="5" fillId="0" borderId="62" xfId="0" applyNumberFormat="1" applyFont="1" applyBorder="1" applyAlignment="1" applyProtection="1">
      <alignment horizontal="right"/>
    </xf>
    <xf numFmtId="3" fontId="4" fillId="0" borderId="62" xfId="0" applyNumberFormat="1" applyFont="1" applyBorder="1" applyAlignment="1" applyProtection="1">
      <alignment horizontal="right"/>
    </xf>
    <xf numFmtId="164" fontId="5" fillId="0" borderId="40" xfId="1" applyNumberFormat="1" applyFont="1" applyFill="1" applyBorder="1" applyAlignment="1" applyProtection="1">
      <alignment horizontal="right" vertical="center"/>
    </xf>
    <xf numFmtId="3" fontId="5" fillId="0" borderId="62" xfId="0" applyNumberFormat="1" applyFont="1" applyBorder="1" applyAlignment="1">
      <alignment vertical="center"/>
    </xf>
    <xf numFmtId="164" fontId="5" fillId="0" borderId="63" xfId="1" applyNumberFormat="1" applyFont="1" applyFill="1" applyBorder="1" applyAlignment="1" applyProtection="1">
      <alignment horizontal="right" vertical="center"/>
    </xf>
    <xf numFmtId="0" fontId="6" fillId="4" borderId="39" xfId="0" applyFont="1" applyFill="1" applyBorder="1" applyAlignment="1">
      <alignment horizontal="center" vertical="center"/>
    </xf>
    <xf numFmtId="3" fontId="9" fillId="4" borderId="40" xfId="0" applyNumberFormat="1" applyFont="1" applyFill="1" applyBorder="1" applyAlignment="1">
      <alignment horizontal="right" vertical="center"/>
    </xf>
    <xf numFmtId="164" fontId="9" fillId="4" borderId="40" xfId="1" applyNumberFormat="1" applyFont="1" applyFill="1" applyBorder="1" applyAlignment="1">
      <alignment horizontal="right" vertical="center"/>
    </xf>
    <xf numFmtId="164" fontId="9" fillId="4" borderId="63" xfId="1" applyNumberFormat="1" applyFont="1" applyFill="1" applyBorder="1" applyAlignment="1">
      <alignment horizontal="right" vertical="center"/>
    </xf>
    <xf numFmtId="0" fontId="9" fillId="0" borderId="0" xfId="0" applyFont="1" applyAlignment="1" applyProtection="1">
      <alignment horizontal="centerContinuous" vertical="center"/>
    </xf>
    <xf numFmtId="0" fontId="13" fillId="0" borderId="0" xfId="0" applyFont="1" applyFill="1" applyAlignment="1">
      <alignment horizontal="centerContinuous"/>
    </xf>
    <xf numFmtId="164" fontId="9" fillId="0" borderId="47" xfId="1" applyNumberFormat="1" applyFont="1" applyFill="1" applyBorder="1" applyAlignment="1" applyProtection="1">
      <alignment horizontal="right" vertical="center"/>
    </xf>
    <xf numFmtId="3" fontId="5" fillId="0" borderId="0" xfId="0" applyNumberFormat="1" applyFont="1"/>
    <xf numFmtId="164" fontId="9" fillId="0" borderId="63" xfId="1" applyNumberFormat="1" applyFont="1" applyFill="1" applyBorder="1" applyAlignment="1" applyProtection="1">
      <alignment horizontal="right" vertical="center"/>
    </xf>
    <xf numFmtId="164" fontId="9" fillId="4" borderId="54" xfId="1" applyNumberFormat="1" applyFont="1" applyFill="1" applyBorder="1" applyAlignment="1">
      <alignment horizontal="right" vertical="center"/>
    </xf>
    <xf numFmtId="0" fontId="5" fillId="5" borderId="64" xfId="0" applyFont="1" applyFill="1" applyBorder="1" applyAlignment="1" applyProtection="1">
      <alignment horizontal="left"/>
    </xf>
    <xf numFmtId="0" fontId="7" fillId="7" borderId="0" xfId="3" applyFill="1" applyBorder="1" applyAlignment="1" applyProtection="1"/>
    <xf numFmtId="0" fontId="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6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6" fillId="4" borderId="6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8" borderId="59" xfId="0" applyFont="1" applyFill="1" applyBorder="1" applyAlignment="1">
      <alignment horizontal="left" vertical="center" wrapText="1"/>
    </xf>
    <xf numFmtId="3" fontId="11" fillId="8" borderId="54" xfId="0" applyNumberFormat="1" applyFont="1" applyFill="1" applyBorder="1" applyAlignment="1">
      <alignment horizontal="center" vertical="center"/>
    </xf>
    <xf numFmtId="164" fontId="11" fillId="8" borderId="24" xfId="1" applyNumberFormat="1" applyFont="1" applyFill="1" applyBorder="1" applyAlignment="1">
      <alignment horizontal="right" vertical="center"/>
    </xf>
    <xf numFmtId="0" fontId="25" fillId="0" borderId="66" xfId="0" applyFont="1" applyBorder="1" applyAlignment="1">
      <alignment horizontal="left" wrapText="1"/>
    </xf>
    <xf numFmtId="3" fontId="5" fillId="0" borderId="67" xfId="0" applyNumberFormat="1" applyFont="1" applyBorder="1" applyAlignment="1">
      <alignment horizontal="center" vertical="center"/>
    </xf>
    <xf numFmtId="0" fontId="26" fillId="0" borderId="67" xfId="8" applyFont="1" applyBorder="1" applyAlignment="1">
      <alignment horizontal="center" vertical="center"/>
    </xf>
    <xf numFmtId="164" fontId="5" fillId="0" borderId="64" xfId="1" applyNumberFormat="1" applyFont="1" applyBorder="1" applyAlignment="1">
      <alignment horizontal="right" vertical="center"/>
    </xf>
    <xf numFmtId="0" fontId="25" fillId="0" borderId="36" xfId="0" applyFont="1" applyBorder="1" applyAlignment="1">
      <alignment horizontal="left" wrapText="1"/>
    </xf>
    <xf numFmtId="3" fontId="5" fillId="0" borderId="37" xfId="0" applyNumberFormat="1" applyFont="1" applyBorder="1" applyAlignment="1">
      <alignment horizontal="center" vertical="center"/>
    </xf>
    <xf numFmtId="0" fontId="26" fillId="0" borderId="37" xfId="8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right" vertical="center"/>
    </xf>
    <xf numFmtId="0" fontId="25" fillId="0" borderId="39" xfId="0" applyFont="1" applyBorder="1" applyAlignment="1">
      <alignment horizontal="left" wrapText="1"/>
    </xf>
    <xf numFmtId="3" fontId="5" fillId="0" borderId="40" xfId="0" applyNumberFormat="1" applyFont="1" applyBorder="1" applyAlignment="1">
      <alignment horizontal="center" vertical="center"/>
    </xf>
    <xf numFmtId="0" fontId="26" fillId="0" borderId="40" xfId="8" applyFont="1" applyBorder="1" applyAlignment="1">
      <alignment horizontal="center" vertical="center"/>
    </xf>
    <xf numFmtId="164" fontId="5" fillId="0" borderId="24" xfId="1" applyNumberFormat="1" applyFont="1" applyBorder="1" applyAlignment="1">
      <alignment horizontal="right" vertical="center"/>
    </xf>
    <xf numFmtId="164" fontId="11" fillId="8" borderId="68" xfId="1" applyNumberFormat="1" applyFont="1" applyFill="1" applyBorder="1" applyAlignment="1">
      <alignment horizontal="right" vertical="center"/>
    </xf>
    <xf numFmtId="3" fontId="4" fillId="0" borderId="61" xfId="0" applyNumberFormat="1" applyFon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11" fillId="8" borderId="54" xfId="9" applyNumberFormat="1" applyFont="1" applyFill="1" applyBorder="1" applyAlignment="1">
      <alignment horizontal="center" vertical="center"/>
    </xf>
    <xf numFmtId="0" fontId="25" fillId="0" borderId="59" xfId="0" applyFont="1" applyBorder="1" applyAlignment="1">
      <alignment horizontal="left" wrapText="1"/>
    </xf>
    <xf numFmtId="3" fontId="26" fillId="0" borderId="54" xfId="9" applyNumberFormat="1" applyFont="1" applyBorder="1" applyAlignment="1">
      <alignment horizontal="center" vertical="center"/>
    </xf>
    <xf numFmtId="164" fontId="5" fillId="0" borderId="68" xfId="1" applyNumberFormat="1" applyFont="1" applyBorder="1" applyAlignment="1">
      <alignment horizontal="center" vertical="center"/>
    </xf>
    <xf numFmtId="0" fontId="2" fillId="8" borderId="39" xfId="0" applyFont="1" applyFill="1" applyBorder="1" applyAlignment="1">
      <alignment horizontal="left" vertical="center" wrapText="1"/>
    </xf>
    <xf numFmtId="3" fontId="11" fillId="8" borderId="4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/>
    <xf numFmtId="0" fontId="6" fillId="0" borderId="0" xfId="5" applyNumberFormat="1" applyFont="1" applyFill="1" applyBorder="1" applyAlignment="1">
      <alignment horizontal="centerContinuous" wrapText="1"/>
    </xf>
    <xf numFmtId="0" fontId="10" fillId="0" borderId="0" xfId="0" applyNumberFormat="1" applyFont="1" applyFill="1" applyBorder="1" applyAlignment="1">
      <alignment horizontal="centerContinuous" wrapText="1"/>
    </xf>
    <xf numFmtId="0" fontId="7" fillId="0" borderId="0" xfId="3" applyFont="1" applyFill="1" applyBorder="1" applyAlignment="1" applyProtection="1"/>
    <xf numFmtId="0" fontId="4" fillId="0" borderId="0" xfId="0" applyFont="1" applyFill="1" applyBorder="1" applyAlignment="1"/>
    <xf numFmtId="0" fontId="9" fillId="4" borderId="31" xfId="5" applyFont="1" applyFill="1" applyBorder="1" applyAlignment="1">
      <alignment horizontal="center" vertical="center" wrapText="1"/>
    </xf>
    <xf numFmtId="0" fontId="9" fillId="4" borderId="22" xfId="5" applyFont="1" applyFill="1" applyBorder="1" applyAlignment="1">
      <alignment horizontal="center" vertical="center" wrapText="1"/>
    </xf>
    <xf numFmtId="0" fontId="9" fillId="4" borderId="18" xfId="5" applyFont="1" applyFill="1" applyBorder="1" applyAlignment="1">
      <alignment horizontal="center" vertical="center" wrapText="1"/>
    </xf>
    <xf numFmtId="0" fontId="7" fillId="0" borderId="0" xfId="3" applyFont="1" applyFill="1" applyAlignment="1" applyProtection="1"/>
    <xf numFmtId="0" fontId="5" fillId="0" borderId="31" xfId="5" applyFont="1" applyFill="1" applyBorder="1" applyAlignment="1"/>
    <xf numFmtId="3" fontId="5" fillId="0" borderId="22" xfId="5" applyNumberFormat="1" applyFont="1" applyFill="1" applyBorder="1"/>
    <xf numFmtId="164" fontId="5" fillId="0" borderId="22" xfId="1" applyNumberFormat="1" applyFont="1" applyFill="1" applyBorder="1"/>
    <xf numFmtId="3" fontId="9" fillId="0" borderId="18" xfId="5" applyNumberFormat="1" applyFont="1" applyFill="1" applyBorder="1"/>
    <xf numFmtId="0" fontId="5" fillId="0" borderId="10" xfId="5" applyFont="1" applyFill="1" applyBorder="1" applyAlignment="1"/>
    <xf numFmtId="3" fontId="5" fillId="0" borderId="0" xfId="5" applyNumberFormat="1" applyFont="1" applyFill="1" applyBorder="1"/>
    <xf numFmtId="164" fontId="5" fillId="0" borderId="0" xfId="1" applyNumberFormat="1" applyFont="1" applyFill="1" applyBorder="1"/>
    <xf numFmtId="3" fontId="9" fillId="0" borderId="12" xfId="5" applyNumberFormat="1" applyFont="1" applyFill="1" applyBorder="1"/>
    <xf numFmtId="0" fontId="5" fillId="0" borderId="7" xfId="5" applyFont="1" applyFill="1" applyBorder="1" applyAlignment="1"/>
    <xf numFmtId="3" fontId="5" fillId="5" borderId="6" xfId="5" applyNumberFormat="1" applyFont="1" applyFill="1" applyBorder="1"/>
    <xf numFmtId="3" fontId="5" fillId="0" borderId="6" xfId="5" applyNumberFormat="1" applyFont="1" applyFill="1" applyBorder="1"/>
    <xf numFmtId="164" fontId="5" fillId="0" borderId="6" xfId="1" applyNumberFormat="1" applyFont="1" applyFill="1" applyBorder="1"/>
    <xf numFmtId="3" fontId="9" fillId="0" borderId="9" xfId="5" applyNumberFormat="1" applyFont="1" applyFill="1" applyBorder="1"/>
    <xf numFmtId="0" fontId="9" fillId="0" borderId="7" xfId="5" applyFont="1" applyFill="1" applyBorder="1" applyAlignment="1"/>
    <xf numFmtId="3" fontId="9" fillId="0" borderId="6" xfId="5" applyNumberFormat="1" applyFont="1" applyFill="1" applyBorder="1" applyAlignment="1"/>
    <xf numFmtId="164" fontId="9" fillId="0" borderId="6" xfId="1" applyNumberFormat="1" applyFont="1" applyFill="1" applyBorder="1" applyAlignment="1"/>
    <xf numFmtId="3" fontId="9" fillId="0" borderId="9" xfId="5" applyNumberFormat="1" applyFont="1" applyFill="1" applyBorder="1" applyAlignment="1"/>
    <xf numFmtId="0" fontId="27" fillId="0" borderId="0" xfId="0" applyFont="1" applyFill="1" applyBorder="1" applyAlignment="1"/>
    <xf numFmtId="3" fontId="10" fillId="0" borderId="0" xfId="0" applyNumberFormat="1" applyFont="1" applyFill="1" applyBorder="1" applyAlignment="1"/>
    <xf numFmtId="0" fontId="4" fillId="0" borderId="0" xfId="0" applyFont="1" applyFill="1" applyBorder="1"/>
    <xf numFmtId="2" fontId="6" fillId="0" borderId="0" xfId="5" applyNumberFormat="1" applyFont="1" applyFill="1" applyBorder="1" applyAlignment="1">
      <alignment horizontal="centerContinuous"/>
    </xf>
    <xf numFmtId="2" fontId="10" fillId="0" borderId="0" xfId="0" applyNumberFormat="1" applyFont="1" applyFill="1" applyBorder="1" applyAlignment="1">
      <alignment horizontal="centerContinuous"/>
    </xf>
    <xf numFmtId="0" fontId="5" fillId="0" borderId="22" xfId="5" applyFont="1" applyFill="1" applyBorder="1" applyAlignment="1"/>
    <xf numFmtId="3" fontId="5" fillId="0" borderId="18" xfId="5" applyNumberFormat="1" applyFont="1" applyFill="1" applyBorder="1"/>
    <xf numFmtId="164" fontId="5" fillId="0" borderId="31" xfId="1" applyNumberFormat="1" applyFont="1" applyFill="1" applyBorder="1"/>
    <xf numFmtId="3" fontId="9" fillId="0" borderId="22" xfId="5" applyNumberFormat="1" applyFont="1" applyFill="1" applyBorder="1"/>
    <xf numFmtId="0" fontId="5" fillId="0" borderId="0" xfId="5" applyFont="1" applyFill="1" applyBorder="1" applyAlignment="1"/>
    <xf numFmtId="3" fontId="5" fillId="0" borderId="12" xfId="5" applyNumberFormat="1" applyFont="1" applyFill="1" applyBorder="1"/>
    <xf numFmtId="164" fontId="5" fillId="0" borderId="10" xfId="1" applyNumberFormat="1" applyFont="1" applyFill="1" applyBorder="1"/>
    <xf numFmtId="3" fontId="9" fillId="0" borderId="0" xfId="5" applyNumberFormat="1" applyFont="1" applyFill="1" applyBorder="1"/>
    <xf numFmtId="0" fontId="5" fillId="0" borderId="6" xfId="5" applyFont="1" applyFill="1" applyBorder="1" applyAlignment="1"/>
    <xf numFmtId="3" fontId="5" fillId="0" borderId="9" xfId="5" applyNumberFormat="1" applyFont="1" applyFill="1" applyBorder="1"/>
    <xf numFmtId="164" fontId="5" fillId="0" borderId="7" xfId="1" applyNumberFormat="1" applyFont="1" applyFill="1" applyBorder="1"/>
    <xf numFmtId="3" fontId="9" fillId="0" borderId="6" xfId="5" applyNumberFormat="1" applyFont="1" applyFill="1" applyBorder="1"/>
    <xf numFmtId="0" fontId="9" fillId="0" borderId="6" xfId="5" applyFont="1" applyFill="1" applyBorder="1" applyAlignment="1"/>
    <xf numFmtId="164" fontId="9" fillId="0" borderId="7" xfId="1" applyNumberFormat="1" applyFont="1" applyFill="1" applyBorder="1" applyAlignment="1"/>
    <xf numFmtId="3" fontId="4" fillId="0" borderId="0" xfId="0" applyNumberFormat="1" applyFont="1" applyFill="1"/>
  </cellXfs>
  <cellStyles count="29">
    <cellStyle name="Hipervínculo" xfId="3" builtinId="8"/>
    <cellStyle name="Millares" xfId="1" builtinId="3"/>
    <cellStyle name="Millares 2" xfId="10"/>
    <cellStyle name="Millares 6" xfId="11"/>
    <cellStyle name="Normal" xfId="0" builtinId="0"/>
    <cellStyle name="Normal 10" xfId="5"/>
    <cellStyle name="Normal 11" xfId="9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6"/>
    <cellStyle name="Normal 20" xfId="8"/>
    <cellStyle name="Normal 21" xfId="4"/>
    <cellStyle name="Normal 3" xfId="20"/>
    <cellStyle name="Normal 3 2" xfId="7"/>
    <cellStyle name="Normal 4" xfId="21"/>
    <cellStyle name="Normal 4 2" xfId="22"/>
    <cellStyle name="Normal 5" xfId="23"/>
    <cellStyle name="Normal 6" xfId="24"/>
    <cellStyle name="Normal 7" xfId="25"/>
    <cellStyle name="Normal 8" xfId="26"/>
    <cellStyle name="Normal 9" xfId="27"/>
    <cellStyle name="Notas 2" xfId="2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607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GASTO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3"/>
  <sheetViews>
    <sheetView showGridLines="0" tabSelected="1" zoomScale="80" zoomScaleNormal="80" workbookViewId="0">
      <selection activeCell="R142" sqref="R142"/>
    </sheetView>
  </sheetViews>
  <sheetFormatPr baseColWidth="10" defaultColWidth="4.5703125" defaultRowHeight="12.75" x14ac:dyDescent="0.2"/>
  <cols>
    <col min="1" max="1" width="7.7109375" style="1" customWidth="1"/>
    <col min="2" max="2" width="45.7109375" style="2" customWidth="1"/>
    <col min="3" max="3" width="8.140625" style="1" bestFit="1" customWidth="1"/>
    <col min="4" max="9" width="8.140625" style="3" bestFit="1" customWidth="1"/>
    <col min="10" max="10" width="8.28515625" style="3" bestFit="1" customWidth="1"/>
    <col min="11" max="11" width="11.42578125" style="3" bestFit="1" customWidth="1"/>
    <col min="12" max="12" width="9.28515625" style="3" bestFit="1" customWidth="1"/>
    <col min="13" max="13" width="12.140625" style="3" bestFit="1" customWidth="1"/>
    <col min="14" max="14" width="11.42578125" style="3" bestFit="1" customWidth="1"/>
    <col min="15" max="15" width="10.85546875" style="3" bestFit="1" customWidth="1"/>
    <col min="16" max="16" width="6.42578125" style="1" customWidth="1"/>
    <col min="17" max="17" width="13" style="1" bestFit="1" customWidth="1"/>
    <col min="18" max="18" width="9.7109375" style="1" customWidth="1"/>
    <col min="19" max="19" width="8.85546875" style="1" customWidth="1"/>
    <col min="20" max="16384" width="4.5703125" style="1"/>
  </cols>
  <sheetData>
    <row r="1" spans="1:18" ht="24" customHeight="1" x14ac:dyDescent="0.2"/>
    <row r="2" spans="1:18" ht="15.75" customHeight="1" x14ac:dyDescent="0.25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8" ht="15.75" customHeight="1" x14ac:dyDescent="0.2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8" ht="13.5" thickBot="1" x14ac:dyDescent="0.25"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8" ht="15.75" thickTop="1" x14ac:dyDescent="0.2"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1" t="s">
        <v>15</v>
      </c>
      <c r="P5" s="12"/>
      <c r="Q5" s="12"/>
      <c r="R5" s="12"/>
    </row>
    <row r="6" spans="1:18" x14ac:dyDescent="0.2">
      <c r="B6" s="13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Q6" s="14"/>
      <c r="R6" s="12"/>
    </row>
    <row r="7" spans="1:18" x14ac:dyDescent="0.2">
      <c r="A7" s="1">
        <v>60140</v>
      </c>
      <c r="B7" s="15" t="s">
        <v>17</v>
      </c>
      <c r="C7" s="16">
        <v>1783</v>
      </c>
      <c r="D7" s="16">
        <v>1594</v>
      </c>
      <c r="E7" s="16">
        <v>1988</v>
      </c>
      <c r="F7" s="16">
        <v>1735</v>
      </c>
      <c r="G7" s="16">
        <v>1727</v>
      </c>
      <c r="H7" s="16">
        <v>2013</v>
      </c>
      <c r="I7" s="16">
        <v>1429</v>
      </c>
      <c r="J7" s="16"/>
      <c r="K7" s="16"/>
      <c r="L7" s="16"/>
      <c r="M7" s="16"/>
      <c r="N7" s="16"/>
      <c r="O7" s="17">
        <f>SUM(C7:N7)</f>
        <v>12269</v>
      </c>
      <c r="Q7" s="18"/>
      <c r="R7" s="12"/>
    </row>
    <row r="8" spans="1:18" x14ac:dyDescent="0.2">
      <c r="A8" s="1">
        <v>70104</v>
      </c>
      <c r="B8" s="19" t="s">
        <v>18</v>
      </c>
      <c r="C8" s="12">
        <v>25</v>
      </c>
      <c r="D8" s="20">
        <v>20</v>
      </c>
      <c r="E8" s="20">
        <v>14</v>
      </c>
      <c r="F8" s="20">
        <v>24</v>
      </c>
      <c r="G8" s="20">
        <v>17</v>
      </c>
      <c r="H8" s="20">
        <v>20</v>
      </c>
      <c r="I8" s="20">
        <v>21</v>
      </c>
      <c r="J8" s="20"/>
      <c r="K8" s="20"/>
      <c r="L8" s="20"/>
      <c r="M8" s="20"/>
      <c r="N8" s="20"/>
      <c r="O8" s="21">
        <f>SUM(C8:N8)</f>
        <v>141</v>
      </c>
      <c r="Q8" s="18"/>
      <c r="R8" s="12"/>
    </row>
    <row r="9" spans="1:18" x14ac:dyDescent="0.2">
      <c r="A9" s="1">
        <v>70108</v>
      </c>
      <c r="B9" s="19" t="s">
        <v>19</v>
      </c>
      <c r="C9" s="12">
        <v>365</v>
      </c>
      <c r="D9" s="20">
        <v>362</v>
      </c>
      <c r="E9" s="20">
        <v>433</v>
      </c>
      <c r="F9" s="20">
        <v>409</v>
      </c>
      <c r="G9" s="20">
        <v>388</v>
      </c>
      <c r="H9" s="20">
        <v>403</v>
      </c>
      <c r="I9" s="20">
        <v>404</v>
      </c>
      <c r="J9" s="20"/>
      <c r="K9" s="20"/>
      <c r="L9" s="20"/>
      <c r="M9" s="20"/>
      <c r="N9" s="20"/>
      <c r="O9" s="21">
        <f t="shared" ref="O9:O26" si="0">SUM(C9:N9)</f>
        <v>2764</v>
      </c>
      <c r="Q9" s="18"/>
      <c r="R9" s="12"/>
    </row>
    <row r="10" spans="1:18" x14ac:dyDescent="0.2">
      <c r="A10" s="1">
        <v>70113</v>
      </c>
      <c r="B10" s="19" t="s">
        <v>20</v>
      </c>
      <c r="C10" s="12">
        <v>2</v>
      </c>
      <c r="D10" s="20">
        <v>2</v>
      </c>
      <c r="E10" s="20">
        <v>3</v>
      </c>
      <c r="F10" s="20">
        <v>3</v>
      </c>
      <c r="G10" s="20">
        <v>3</v>
      </c>
      <c r="H10" s="20">
        <v>5</v>
      </c>
      <c r="I10" s="20">
        <v>3</v>
      </c>
      <c r="J10" s="20"/>
      <c r="K10" s="20"/>
      <c r="L10" s="20"/>
      <c r="M10" s="20"/>
      <c r="N10" s="20"/>
      <c r="O10" s="21">
        <f t="shared" si="0"/>
        <v>21</v>
      </c>
      <c r="Q10" s="18"/>
      <c r="R10" s="12"/>
    </row>
    <row r="11" spans="1:18" x14ac:dyDescent="0.2">
      <c r="A11" s="1">
        <v>70109</v>
      </c>
      <c r="B11" s="19" t="s">
        <v>21</v>
      </c>
      <c r="C11" s="12">
        <v>510</v>
      </c>
      <c r="D11" s="20">
        <v>533</v>
      </c>
      <c r="E11" s="20">
        <v>481</v>
      </c>
      <c r="F11" s="20">
        <v>470</v>
      </c>
      <c r="G11" s="20">
        <v>533</v>
      </c>
      <c r="H11" s="20">
        <v>359</v>
      </c>
      <c r="I11" s="20">
        <v>546</v>
      </c>
      <c r="J11" s="20"/>
      <c r="K11" s="20"/>
      <c r="L11" s="20"/>
      <c r="M11" s="20"/>
      <c r="N11" s="20"/>
      <c r="O11" s="21">
        <f t="shared" si="0"/>
        <v>3432</v>
      </c>
      <c r="Q11" s="18"/>
      <c r="R11" s="12"/>
    </row>
    <row r="12" spans="1:18" x14ac:dyDescent="0.2">
      <c r="A12" s="1">
        <v>70114</v>
      </c>
      <c r="B12" s="19" t="s">
        <v>22</v>
      </c>
      <c r="C12" s="12">
        <v>315</v>
      </c>
      <c r="D12" s="20">
        <v>387</v>
      </c>
      <c r="E12" s="20">
        <v>377</v>
      </c>
      <c r="F12" s="20">
        <v>311</v>
      </c>
      <c r="G12" s="20">
        <v>344</v>
      </c>
      <c r="H12" s="20">
        <v>331</v>
      </c>
      <c r="I12" s="20">
        <v>307</v>
      </c>
      <c r="J12" s="20"/>
      <c r="K12" s="20"/>
      <c r="L12" s="20"/>
      <c r="M12" s="20"/>
      <c r="N12" s="20"/>
      <c r="O12" s="21">
        <f t="shared" si="0"/>
        <v>2372</v>
      </c>
      <c r="Q12" s="18"/>
      <c r="R12" s="12"/>
    </row>
    <row r="13" spans="1:18" x14ac:dyDescent="0.2">
      <c r="A13" s="1">
        <v>70111</v>
      </c>
      <c r="B13" s="19" t="s">
        <v>23</v>
      </c>
      <c r="C13" s="12">
        <v>700</v>
      </c>
      <c r="D13" s="20">
        <v>591</v>
      </c>
      <c r="E13" s="20">
        <v>687</v>
      </c>
      <c r="F13" s="20">
        <v>655</v>
      </c>
      <c r="G13" s="20">
        <v>686</v>
      </c>
      <c r="H13" s="20">
        <v>672</v>
      </c>
      <c r="I13" s="20">
        <v>668</v>
      </c>
      <c r="J13" s="20"/>
      <c r="K13" s="20"/>
      <c r="L13" s="20"/>
      <c r="M13" s="20"/>
      <c r="N13" s="20"/>
      <c r="O13" s="21">
        <f t="shared" si="0"/>
        <v>4659</v>
      </c>
      <c r="Q13" s="18"/>
      <c r="R13" s="12"/>
    </row>
    <row r="14" spans="1:18" x14ac:dyDescent="0.2">
      <c r="A14" s="1">
        <v>70112</v>
      </c>
      <c r="B14" s="19" t="s">
        <v>24</v>
      </c>
      <c r="C14" s="12">
        <v>0</v>
      </c>
      <c r="D14" s="20">
        <v>0</v>
      </c>
      <c r="E14" s="20">
        <v>1</v>
      </c>
      <c r="F14" s="20">
        <v>0</v>
      </c>
      <c r="G14" s="20">
        <v>1</v>
      </c>
      <c r="H14" s="20">
        <v>0</v>
      </c>
      <c r="I14" s="20">
        <v>0</v>
      </c>
      <c r="J14" s="20"/>
      <c r="K14" s="20"/>
      <c r="L14" s="20"/>
      <c r="M14" s="20"/>
      <c r="N14" s="20"/>
      <c r="O14" s="21">
        <f t="shared" si="0"/>
        <v>2</v>
      </c>
      <c r="Q14" s="18"/>
      <c r="R14" s="12"/>
    </row>
    <row r="15" spans="1:18" x14ac:dyDescent="0.2">
      <c r="A15" s="1">
        <v>70115</v>
      </c>
      <c r="B15" s="19" t="s">
        <v>25</v>
      </c>
      <c r="C15" s="12">
        <v>0</v>
      </c>
      <c r="D15" s="20">
        <v>3</v>
      </c>
      <c r="E15" s="20">
        <v>2</v>
      </c>
      <c r="F15" s="20">
        <v>2</v>
      </c>
      <c r="G15" s="20">
        <v>2</v>
      </c>
      <c r="H15" s="20">
        <v>0</v>
      </c>
      <c r="I15" s="20">
        <v>1</v>
      </c>
      <c r="J15" s="20"/>
      <c r="K15" s="20"/>
      <c r="L15" s="20"/>
      <c r="M15" s="20"/>
      <c r="N15" s="20"/>
      <c r="O15" s="21">
        <f t="shared" si="0"/>
        <v>10</v>
      </c>
      <c r="Q15" s="18"/>
      <c r="R15" s="12"/>
    </row>
    <row r="16" spans="1:18" x14ac:dyDescent="0.2">
      <c r="A16" s="1">
        <v>70105</v>
      </c>
      <c r="B16" s="19" t="s">
        <v>26</v>
      </c>
      <c r="C16" s="12">
        <v>3</v>
      </c>
      <c r="D16" s="20">
        <v>5</v>
      </c>
      <c r="E16" s="20">
        <v>3</v>
      </c>
      <c r="F16" s="20">
        <v>0</v>
      </c>
      <c r="G16" s="20">
        <v>4</v>
      </c>
      <c r="H16" s="20">
        <v>3</v>
      </c>
      <c r="I16" s="20">
        <v>3</v>
      </c>
      <c r="J16" s="20"/>
      <c r="K16" s="20"/>
      <c r="L16" s="20"/>
      <c r="M16" s="20"/>
      <c r="N16" s="20"/>
      <c r="O16" s="21">
        <f t="shared" si="0"/>
        <v>21</v>
      </c>
      <c r="Q16" s="18"/>
      <c r="R16" s="12"/>
    </row>
    <row r="17" spans="1:18" x14ac:dyDescent="0.2">
      <c r="A17" s="1">
        <v>70119</v>
      </c>
      <c r="B17" s="19" t="s">
        <v>27</v>
      </c>
      <c r="C17" s="12">
        <v>501</v>
      </c>
      <c r="D17" s="20">
        <v>398</v>
      </c>
      <c r="E17" s="20">
        <v>544</v>
      </c>
      <c r="F17" s="20">
        <v>569</v>
      </c>
      <c r="G17" s="20">
        <v>542</v>
      </c>
      <c r="H17" s="20">
        <v>398</v>
      </c>
      <c r="I17" s="20">
        <v>438</v>
      </c>
      <c r="J17" s="20"/>
      <c r="K17" s="20"/>
      <c r="L17" s="20"/>
      <c r="M17" s="20"/>
      <c r="N17" s="20"/>
      <c r="O17" s="21">
        <f t="shared" si="0"/>
        <v>3390</v>
      </c>
      <c r="Q17" s="18"/>
      <c r="R17" s="12"/>
    </row>
    <row r="18" spans="1:18" x14ac:dyDescent="0.2">
      <c r="A18" s="1">
        <v>70123</v>
      </c>
      <c r="B18" s="19" t="s">
        <v>28</v>
      </c>
      <c r="C18" s="12"/>
      <c r="D18" s="20"/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/>
      <c r="K18" s="20"/>
      <c r="L18" s="20"/>
      <c r="M18" s="20"/>
      <c r="N18" s="20"/>
      <c r="O18" s="21">
        <f t="shared" si="0"/>
        <v>1</v>
      </c>
      <c r="Q18" s="18"/>
      <c r="R18" s="12"/>
    </row>
    <row r="19" spans="1:18" x14ac:dyDescent="0.2">
      <c r="A19" s="1">
        <v>70124</v>
      </c>
      <c r="B19" s="19" t="s">
        <v>29</v>
      </c>
      <c r="C19" s="20"/>
      <c r="D19" s="20"/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/>
      <c r="K19" s="20"/>
      <c r="L19" s="20"/>
      <c r="M19" s="20"/>
      <c r="N19" s="20"/>
      <c r="O19" s="21">
        <f t="shared" si="0"/>
        <v>0</v>
      </c>
      <c r="Q19" s="18"/>
      <c r="R19" s="12"/>
    </row>
    <row r="20" spans="1:18" x14ac:dyDescent="0.2">
      <c r="A20" s="1">
        <v>70127</v>
      </c>
      <c r="B20" s="19" t="s">
        <v>30</v>
      </c>
      <c r="C20" s="20">
        <v>85</v>
      </c>
      <c r="D20" s="20">
        <v>81</v>
      </c>
      <c r="E20" s="20">
        <v>87</v>
      </c>
      <c r="F20" s="20">
        <v>97</v>
      </c>
      <c r="G20" s="20">
        <v>86</v>
      </c>
      <c r="H20" s="20">
        <v>85</v>
      </c>
      <c r="I20" s="20">
        <v>82</v>
      </c>
      <c r="J20" s="20"/>
      <c r="K20" s="20"/>
      <c r="L20" s="20"/>
      <c r="M20" s="20"/>
      <c r="N20" s="20"/>
      <c r="O20" s="21">
        <f t="shared" si="0"/>
        <v>603</v>
      </c>
      <c r="Q20" s="18"/>
      <c r="R20" s="12"/>
    </row>
    <row r="21" spans="1:18" x14ac:dyDescent="0.2">
      <c r="B21" s="22" t="s">
        <v>31</v>
      </c>
      <c r="C21" s="23">
        <f>SUM(C8:C20)</f>
        <v>2506</v>
      </c>
      <c r="D21" s="23">
        <f t="shared" ref="D21:N21" si="1">SUM(D8:D20)</f>
        <v>2382</v>
      </c>
      <c r="E21" s="23">
        <f t="shared" si="1"/>
        <v>2633</v>
      </c>
      <c r="F21" s="23">
        <f t="shared" si="1"/>
        <v>2540</v>
      </c>
      <c r="G21" s="23">
        <f t="shared" si="1"/>
        <v>2606</v>
      </c>
      <c r="H21" s="23">
        <f t="shared" si="1"/>
        <v>2276</v>
      </c>
      <c r="I21" s="23">
        <f t="shared" si="1"/>
        <v>2473</v>
      </c>
      <c r="J21" s="23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4">
        <f>SUM(C21:N21)</f>
        <v>17416</v>
      </c>
      <c r="Q21" s="18"/>
      <c r="R21" s="12"/>
    </row>
    <row r="22" spans="1:18" x14ac:dyDescent="0.2">
      <c r="A22" s="1">
        <v>10101</v>
      </c>
      <c r="B22" s="19" t="s">
        <v>32</v>
      </c>
      <c r="C22" s="12">
        <v>352</v>
      </c>
      <c r="D22" s="20">
        <v>323</v>
      </c>
      <c r="E22" s="20">
        <v>311</v>
      </c>
      <c r="F22" s="20">
        <v>349</v>
      </c>
      <c r="G22" s="20">
        <v>344</v>
      </c>
      <c r="H22" s="20">
        <v>274</v>
      </c>
      <c r="I22" s="20">
        <v>249</v>
      </c>
      <c r="J22" s="20"/>
      <c r="K22" s="20"/>
      <c r="L22" s="20"/>
      <c r="M22" s="20"/>
      <c r="N22" s="20"/>
      <c r="O22" s="21">
        <f t="shared" si="0"/>
        <v>2202</v>
      </c>
      <c r="Q22" s="18"/>
      <c r="R22" s="12"/>
    </row>
    <row r="23" spans="1:18" x14ac:dyDescent="0.2">
      <c r="A23" s="1">
        <v>10102</v>
      </c>
      <c r="B23" s="19" t="s">
        <v>33</v>
      </c>
      <c r="C23" s="12">
        <v>2188</v>
      </c>
      <c r="D23" s="20">
        <v>2479</v>
      </c>
      <c r="E23" s="20">
        <v>2647</v>
      </c>
      <c r="F23" s="20">
        <v>2522</v>
      </c>
      <c r="G23" s="20">
        <v>2836</v>
      </c>
      <c r="H23" s="20">
        <v>2234</v>
      </c>
      <c r="I23" s="20">
        <v>2325</v>
      </c>
      <c r="J23" s="20"/>
      <c r="K23" s="20"/>
      <c r="L23" s="20"/>
      <c r="M23" s="20"/>
      <c r="N23" s="20"/>
      <c r="O23" s="21">
        <f t="shared" si="0"/>
        <v>17231</v>
      </c>
      <c r="Q23" s="18"/>
      <c r="R23" s="12"/>
    </row>
    <row r="24" spans="1:18" x14ac:dyDescent="0.2">
      <c r="A24" s="1">
        <v>10103</v>
      </c>
      <c r="B24" s="19" t="s">
        <v>34</v>
      </c>
      <c r="C24" s="12">
        <v>78</v>
      </c>
      <c r="D24" s="20">
        <v>108</v>
      </c>
      <c r="E24" s="20">
        <v>95</v>
      </c>
      <c r="F24" s="20">
        <v>115</v>
      </c>
      <c r="G24" s="20">
        <v>102</v>
      </c>
      <c r="H24" s="20">
        <v>90</v>
      </c>
      <c r="I24" s="20">
        <v>96</v>
      </c>
      <c r="J24" s="20"/>
      <c r="K24" s="20"/>
      <c r="L24" s="20"/>
      <c r="M24" s="20"/>
      <c r="N24" s="20"/>
      <c r="O24" s="21">
        <f t="shared" si="0"/>
        <v>684</v>
      </c>
      <c r="Q24" s="18"/>
      <c r="R24" s="12"/>
    </row>
    <row r="25" spans="1:18" x14ac:dyDescent="0.2">
      <c r="A25" s="1">
        <v>10105</v>
      </c>
      <c r="B25" s="19" t="s">
        <v>35</v>
      </c>
      <c r="C25" s="12">
        <v>960</v>
      </c>
      <c r="D25" s="20">
        <v>967</v>
      </c>
      <c r="E25" s="20">
        <v>1136</v>
      </c>
      <c r="F25" s="20">
        <v>1000</v>
      </c>
      <c r="G25" s="20">
        <v>933</v>
      </c>
      <c r="H25" s="20">
        <v>1046</v>
      </c>
      <c r="I25" s="20">
        <v>918</v>
      </c>
      <c r="J25" s="20"/>
      <c r="K25" s="20"/>
      <c r="L25" s="20"/>
      <c r="M25" s="20"/>
      <c r="N25" s="20"/>
      <c r="O25" s="21">
        <f t="shared" si="0"/>
        <v>6960</v>
      </c>
      <c r="Q25" s="18"/>
      <c r="R25" s="12"/>
    </row>
    <row r="26" spans="1:18" x14ac:dyDescent="0.2">
      <c r="A26" s="1">
        <v>10106</v>
      </c>
      <c r="B26" s="19" t="s">
        <v>36</v>
      </c>
      <c r="C26" s="12">
        <v>347</v>
      </c>
      <c r="D26" s="20">
        <v>292</v>
      </c>
      <c r="E26" s="20">
        <v>332</v>
      </c>
      <c r="F26" s="20">
        <v>259</v>
      </c>
      <c r="G26" s="20">
        <v>318</v>
      </c>
      <c r="H26" s="20">
        <v>307</v>
      </c>
      <c r="I26" s="20">
        <v>278</v>
      </c>
      <c r="J26" s="20"/>
      <c r="K26" s="20"/>
      <c r="L26" s="20"/>
      <c r="M26" s="20"/>
      <c r="N26" s="20"/>
      <c r="O26" s="21">
        <f t="shared" si="0"/>
        <v>2133</v>
      </c>
      <c r="Q26" s="18"/>
      <c r="R26" s="12"/>
    </row>
    <row r="27" spans="1:18" x14ac:dyDescent="0.2">
      <c r="B27" s="22" t="s">
        <v>37</v>
      </c>
      <c r="C27" s="23">
        <f>SUM(C22:C26)</f>
        <v>3925</v>
      </c>
      <c r="D27" s="23">
        <f t="shared" ref="D27:O27" si="2">SUM(D22:D26)</f>
        <v>4169</v>
      </c>
      <c r="E27" s="23">
        <f t="shared" si="2"/>
        <v>4521</v>
      </c>
      <c r="F27" s="23">
        <f t="shared" si="2"/>
        <v>4245</v>
      </c>
      <c r="G27" s="23">
        <f t="shared" si="2"/>
        <v>4533</v>
      </c>
      <c r="H27" s="23">
        <f t="shared" si="2"/>
        <v>3951</v>
      </c>
      <c r="I27" s="23">
        <f t="shared" si="2"/>
        <v>3866</v>
      </c>
      <c r="J27" s="23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4">
        <f t="shared" si="2"/>
        <v>29210</v>
      </c>
      <c r="P27" s="12"/>
      <c r="Q27" s="18"/>
      <c r="R27" s="12"/>
    </row>
    <row r="28" spans="1:18" x14ac:dyDescent="0.2">
      <c r="B28" s="25" t="s">
        <v>38</v>
      </c>
      <c r="C28" s="26">
        <f>+C27+C21+C7</f>
        <v>8214</v>
      </c>
      <c r="D28" s="26">
        <f t="shared" ref="D28:O28" si="3">+D27+D21+D7</f>
        <v>8145</v>
      </c>
      <c r="E28" s="26">
        <f t="shared" si="3"/>
        <v>9142</v>
      </c>
      <c r="F28" s="26">
        <f t="shared" si="3"/>
        <v>8520</v>
      </c>
      <c r="G28" s="26">
        <f t="shared" si="3"/>
        <v>8866</v>
      </c>
      <c r="H28" s="26">
        <f t="shared" si="3"/>
        <v>8240</v>
      </c>
      <c r="I28" s="26">
        <f t="shared" si="3"/>
        <v>7768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7">
        <f t="shared" si="3"/>
        <v>58895</v>
      </c>
      <c r="P28" s="12"/>
      <c r="Q28" s="18"/>
      <c r="R28" s="12"/>
    </row>
    <row r="29" spans="1:18" x14ac:dyDescent="0.2">
      <c r="B29" s="28" t="s">
        <v>39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Q29" s="14"/>
      <c r="R29" s="12"/>
    </row>
    <row r="30" spans="1:18" x14ac:dyDescent="0.2">
      <c r="A30" s="1">
        <v>60140</v>
      </c>
      <c r="B30" s="15" t="s">
        <v>17</v>
      </c>
      <c r="C30" s="29">
        <v>1858</v>
      </c>
      <c r="D30" s="29">
        <v>1547</v>
      </c>
      <c r="E30" s="29">
        <v>1992</v>
      </c>
      <c r="F30" s="29">
        <v>1835</v>
      </c>
      <c r="G30" s="29">
        <v>1873</v>
      </c>
      <c r="H30" s="29">
        <v>2020</v>
      </c>
      <c r="I30" s="29">
        <v>1464</v>
      </c>
      <c r="J30" s="29"/>
      <c r="K30" s="29"/>
      <c r="L30" s="29"/>
      <c r="M30" s="29"/>
      <c r="N30" s="29"/>
      <c r="O30" s="30">
        <f t="shared" ref="O30:O43" si="4">SUM(C30:N30)</f>
        <v>12589</v>
      </c>
      <c r="Q30" s="14"/>
      <c r="R30" s="12"/>
    </row>
    <row r="31" spans="1:18" x14ac:dyDescent="0.2">
      <c r="A31" s="1">
        <v>70104</v>
      </c>
      <c r="B31" s="19" t="s">
        <v>18</v>
      </c>
      <c r="C31" s="12">
        <v>21</v>
      </c>
      <c r="D31" s="20">
        <v>29</v>
      </c>
      <c r="E31" s="20">
        <v>26</v>
      </c>
      <c r="F31" s="20">
        <v>14</v>
      </c>
      <c r="G31" s="20">
        <v>22</v>
      </c>
      <c r="H31" s="20">
        <v>18</v>
      </c>
      <c r="I31" s="20">
        <v>19</v>
      </c>
      <c r="J31" s="20"/>
      <c r="K31" s="20"/>
      <c r="L31" s="20"/>
      <c r="M31" s="20"/>
      <c r="N31" s="20"/>
      <c r="O31" s="31">
        <f t="shared" si="4"/>
        <v>149</v>
      </c>
      <c r="Q31" s="18"/>
      <c r="R31" s="12"/>
    </row>
    <row r="32" spans="1:18" x14ac:dyDescent="0.2">
      <c r="A32" s="1">
        <v>70108</v>
      </c>
      <c r="B32" s="19" t="s">
        <v>19</v>
      </c>
      <c r="C32" s="12">
        <v>395</v>
      </c>
      <c r="D32" s="20">
        <v>375</v>
      </c>
      <c r="E32" s="20">
        <v>385</v>
      </c>
      <c r="F32" s="20">
        <v>434</v>
      </c>
      <c r="G32" s="20">
        <v>458</v>
      </c>
      <c r="H32" s="20">
        <v>400</v>
      </c>
      <c r="I32" s="20">
        <v>439</v>
      </c>
      <c r="J32" s="20"/>
      <c r="K32" s="20"/>
      <c r="L32" s="20"/>
      <c r="M32" s="20"/>
      <c r="N32" s="20"/>
      <c r="O32" s="31">
        <f t="shared" si="4"/>
        <v>2886</v>
      </c>
      <c r="Q32" s="18"/>
      <c r="R32" s="12"/>
    </row>
    <row r="33" spans="1:18" x14ac:dyDescent="0.2">
      <c r="A33" s="1">
        <v>70113</v>
      </c>
      <c r="B33" s="19" t="s">
        <v>20</v>
      </c>
      <c r="C33" s="12">
        <v>4</v>
      </c>
      <c r="D33" s="20">
        <v>2</v>
      </c>
      <c r="E33" s="20">
        <v>3</v>
      </c>
      <c r="F33" s="20">
        <v>3</v>
      </c>
      <c r="G33" s="20">
        <v>2</v>
      </c>
      <c r="H33" s="20">
        <v>4</v>
      </c>
      <c r="I33" s="20">
        <v>4</v>
      </c>
      <c r="J33" s="20"/>
      <c r="K33" s="20"/>
      <c r="L33" s="20"/>
      <c r="M33" s="20"/>
      <c r="N33" s="20"/>
      <c r="O33" s="31">
        <f t="shared" si="4"/>
        <v>22</v>
      </c>
      <c r="Q33" s="18"/>
      <c r="R33" s="12"/>
    </row>
    <row r="34" spans="1:18" x14ac:dyDescent="0.2">
      <c r="A34" s="1">
        <v>70109</v>
      </c>
      <c r="B34" s="19" t="s">
        <v>21</v>
      </c>
      <c r="C34" s="12">
        <v>490</v>
      </c>
      <c r="D34" s="20">
        <v>549</v>
      </c>
      <c r="E34" s="20">
        <v>460</v>
      </c>
      <c r="F34" s="20">
        <v>517</v>
      </c>
      <c r="G34" s="20">
        <v>554</v>
      </c>
      <c r="H34" s="20">
        <v>434</v>
      </c>
      <c r="I34" s="20">
        <v>532</v>
      </c>
      <c r="J34" s="20"/>
      <c r="K34" s="20"/>
      <c r="L34" s="20"/>
      <c r="M34" s="20"/>
      <c r="N34" s="20"/>
      <c r="O34" s="31">
        <f t="shared" si="4"/>
        <v>3536</v>
      </c>
      <c r="Q34" s="18"/>
      <c r="R34" s="12"/>
    </row>
    <row r="35" spans="1:18" x14ac:dyDescent="0.2">
      <c r="A35" s="1">
        <v>70114</v>
      </c>
      <c r="B35" s="19" t="s">
        <v>22</v>
      </c>
      <c r="C35" s="12">
        <v>305</v>
      </c>
      <c r="D35" s="20">
        <v>367</v>
      </c>
      <c r="E35" s="20">
        <v>358</v>
      </c>
      <c r="F35" s="20">
        <v>354</v>
      </c>
      <c r="G35" s="20">
        <v>372</v>
      </c>
      <c r="H35" s="20">
        <v>336</v>
      </c>
      <c r="I35" s="20">
        <v>309</v>
      </c>
      <c r="J35" s="20"/>
      <c r="K35" s="20"/>
      <c r="L35" s="20"/>
      <c r="M35" s="20"/>
      <c r="N35" s="20"/>
      <c r="O35" s="31">
        <f t="shared" si="4"/>
        <v>2401</v>
      </c>
      <c r="Q35" s="18"/>
      <c r="R35" s="12"/>
    </row>
    <row r="36" spans="1:18" x14ac:dyDescent="0.2">
      <c r="A36" s="1">
        <v>70111</v>
      </c>
      <c r="B36" s="19" t="s">
        <v>23</v>
      </c>
      <c r="C36" s="12">
        <v>618</v>
      </c>
      <c r="D36" s="20">
        <v>674</v>
      </c>
      <c r="E36" s="20">
        <v>598</v>
      </c>
      <c r="F36" s="20">
        <v>731</v>
      </c>
      <c r="G36" s="20">
        <v>713</v>
      </c>
      <c r="H36" s="20">
        <v>680</v>
      </c>
      <c r="I36" s="20">
        <v>728</v>
      </c>
      <c r="J36" s="20"/>
      <c r="K36" s="20"/>
      <c r="L36" s="20"/>
      <c r="M36" s="20"/>
      <c r="N36" s="20"/>
      <c r="O36" s="31">
        <f t="shared" si="4"/>
        <v>4742</v>
      </c>
      <c r="Q36" s="18"/>
      <c r="R36" s="12"/>
    </row>
    <row r="37" spans="1:18" x14ac:dyDescent="0.2">
      <c r="A37" s="1">
        <v>70112</v>
      </c>
      <c r="B37" s="19" t="s">
        <v>24</v>
      </c>
      <c r="C37" s="12">
        <v>1</v>
      </c>
      <c r="D37" s="20">
        <v>0</v>
      </c>
      <c r="E37" s="20">
        <v>0</v>
      </c>
      <c r="F37" s="20">
        <v>0</v>
      </c>
      <c r="G37" s="20">
        <v>1</v>
      </c>
      <c r="H37" s="20">
        <v>0</v>
      </c>
      <c r="I37" s="20">
        <v>0</v>
      </c>
      <c r="J37" s="20"/>
      <c r="K37" s="20"/>
      <c r="L37" s="20"/>
      <c r="M37" s="20"/>
      <c r="N37" s="20"/>
      <c r="O37" s="31">
        <f t="shared" si="4"/>
        <v>2</v>
      </c>
      <c r="Q37" s="18"/>
      <c r="R37" s="12"/>
    </row>
    <row r="38" spans="1:18" x14ac:dyDescent="0.2">
      <c r="A38" s="1">
        <v>70115</v>
      </c>
      <c r="B38" s="19" t="s">
        <v>25</v>
      </c>
      <c r="C38" s="12">
        <v>1</v>
      </c>
      <c r="D38" s="20">
        <v>3</v>
      </c>
      <c r="E38" s="20">
        <v>2</v>
      </c>
      <c r="F38" s="20">
        <v>0</v>
      </c>
      <c r="G38" s="20">
        <v>5</v>
      </c>
      <c r="H38" s="20">
        <v>3</v>
      </c>
      <c r="I38" s="20">
        <v>3</v>
      </c>
      <c r="J38" s="20"/>
      <c r="K38" s="20"/>
      <c r="L38" s="20"/>
      <c r="M38" s="20"/>
      <c r="N38" s="20"/>
      <c r="O38" s="31">
        <f t="shared" si="4"/>
        <v>17</v>
      </c>
      <c r="Q38" s="18"/>
      <c r="R38" s="12"/>
    </row>
    <row r="39" spans="1:18" x14ac:dyDescent="0.2">
      <c r="A39" s="1">
        <v>70105</v>
      </c>
      <c r="B39" s="19" t="s">
        <v>26</v>
      </c>
      <c r="C39" s="12">
        <v>1</v>
      </c>
      <c r="D39" s="20">
        <v>2</v>
      </c>
      <c r="E39" s="20">
        <v>3</v>
      </c>
      <c r="F39" s="20">
        <v>2</v>
      </c>
      <c r="G39" s="20">
        <v>4</v>
      </c>
      <c r="H39" s="20">
        <v>3</v>
      </c>
      <c r="I39" s="20">
        <v>3</v>
      </c>
      <c r="J39" s="20"/>
      <c r="K39" s="20"/>
      <c r="L39" s="20"/>
      <c r="M39" s="20"/>
      <c r="N39" s="20"/>
      <c r="O39" s="31">
        <f t="shared" si="4"/>
        <v>18</v>
      </c>
      <c r="Q39" s="18"/>
      <c r="R39" s="12"/>
    </row>
    <row r="40" spans="1:18" x14ac:dyDescent="0.2">
      <c r="A40" s="1">
        <v>70119</v>
      </c>
      <c r="B40" s="19" t="s">
        <v>27</v>
      </c>
      <c r="C40" s="12">
        <v>489</v>
      </c>
      <c r="D40" s="20">
        <v>452</v>
      </c>
      <c r="E40" s="20">
        <v>537</v>
      </c>
      <c r="F40" s="20">
        <v>644</v>
      </c>
      <c r="G40" s="20">
        <v>547</v>
      </c>
      <c r="H40" s="20">
        <v>446</v>
      </c>
      <c r="I40" s="20">
        <v>454</v>
      </c>
      <c r="J40" s="20"/>
      <c r="K40" s="20"/>
      <c r="L40" s="20"/>
      <c r="M40" s="20"/>
      <c r="N40" s="20"/>
      <c r="O40" s="31">
        <f t="shared" si="4"/>
        <v>3569</v>
      </c>
      <c r="Q40" s="18"/>
      <c r="R40" s="12"/>
    </row>
    <row r="41" spans="1:18" x14ac:dyDescent="0.2">
      <c r="A41" s="1">
        <v>70123</v>
      </c>
      <c r="B41" s="19" t="s">
        <v>28</v>
      </c>
      <c r="C41" s="12">
        <v>0</v>
      </c>
      <c r="D41" s="20">
        <v>0</v>
      </c>
      <c r="E41" s="20">
        <v>0</v>
      </c>
      <c r="F41" s="20">
        <v>1</v>
      </c>
      <c r="G41" s="20">
        <v>0</v>
      </c>
      <c r="H41" s="20">
        <v>0</v>
      </c>
      <c r="I41" s="20">
        <v>0</v>
      </c>
      <c r="J41" s="20"/>
      <c r="K41" s="20"/>
      <c r="L41" s="20"/>
      <c r="M41" s="20"/>
      <c r="N41" s="20"/>
      <c r="O41" s="31">
        <f t="shared" si="4"/>
        <v>1</v>
      </c>
      <c r="Q41" s="18"/>
      <c r="R41" s="12"/>
    </row>
    <row r="42" spans="1:18" x14ac:dyDescent="0.2">
      <c r="A42" s="1">
        <v>70124</v>
      </c>
      <c r="B42" s="19" t="s">
        <v>29</v>
      </c>
      <c r="C42" s="20"/>
      <c r="D42" s="20"/>
      <c r="E42" s="20">
        <v>0</v>
      </c>
      <c r="F42" s="20">
        <v>0</v>
      </c>
      <c r="G42" s="20">
        <v>0</v>
      </c>
      <c r="H42" s="20"/>
      <c r="I42" s="20">
        <v>0</v>
      </c>
      <c r="J42" s="20"/>
      <c r="K42" s="20"/>
      <c r="L42" s="20"/>
      <c r="M42" s="20"/>
      <c r="N42" s="20"/>
      <c r="O42" s="31">
        <f t="shared" si="4"/>
        <v>0</v>
      </c>
      <c r="Q42" s="18"/>
      <c r="R42" s="12"/>
    </row>
    <row r="43" spans="1:18" x14ac:dyDescent="0.2">
      <c r="A43" s="1">
        <v>70127</v>
      </c>
      <c r="B43" s="19" t="s">
        <v>30</v>
      </c>
      <c r="C43" s="20">
        <v>78</v>
      </c>
      <c r="D43" s="20">
        <v>84</v>
      </c>
      <c r="E43" s="20">
        <v>100</v>
      </c>
      <c r="F43" s="20">
        <v>97</v>
      </c>
      <c r="G43" s="20">
        <v>88</v>
      </c>
      <c r="H43" s="20">
        <v>92</v>
      </c>
      <c r="I43" s="20">
        <v>95</v>
      </c>
      <c r="J43" s="20"/>
      <c r="K43" s="20"/>
      <c r="L43" s="20"/>
      <c r="M43" s="20"/>
      <c r="N43" s="20"/>
      <c r="O43" s="31">
        <f t="shared" si="4"/>
        <v>634</v>
      </c>
      <c r="Q43" s="18"/>
      <c r="R43" s="12"/>
    </row>
    <row r="44" spans="1:18" x14ac:dyDescent="0.2">
      <c r="B44" s="22" t="s">
        <v>31</v>
      </c>
      <c r="C44" s="23">
        <f>SUM(C31:C43)</f>
        <v>2403</v>
      </c>
      <c r="D44" s="23">
        <f t="shared" ref="D44:O44" si="5">SUM(D31:D43)</f>
        <v>2537</v>
      </c>
      <c r="E44" s="23">
        <f t="shared" si="5"/>
        <v>2472</v>
      </c>
      <c r="F44" s="23">
        <f t="shared" si="5"/>
        <v>2797</v>
      </c>
      <c r="G44" s="23">
        <f t="shared" si="5"/>
        <v>2766</v>
      </c>
      <c r="H44" s="23">
        <f t="shared" si="5"/>
        <v>2416</v>
      </c>
      <c r="I44" s="23">
        <f t="shared" si="5"/>
        <v>2586</v>
      </c>
      <c r="J44" s="23">
        <f t="shared" si="5"/>
        <v>0</v>
      </c>
      <c r="K44" s="23">
        <f t="shared" si="5"/>
        <v>0</v>
      </c>
      <c r="L44" s="23">
        <f t="shared" si="5"/>
        <v>0</v>
      </c>
      <c r="M44" s="23">
        <f t="shared" si="5"/>
        <v>0</v>
      </c>
      <c r="N44" s="23">
        <f t="shared" si="5"/>
        <v>0</v>
      </c>
      <c r="O44" s="24">
        <f t="shared" si="5"/>
        <v>17977</v>
      </c>
      <c r="P44" s="12"/>
      <c r="Q44" s="18"/>
      <c r="R44" s="12"/>
    </row>
    <row r="45" spans="1:18" x14ac:dyDescent="0.2">
      <c r="A45" s="1">
        <v>10101</v>
      </c>
      <c r="B45" s="19" t="s">
        <v>32</v>
      </c>
      <c r="C45" s="12">
        <v>325</v>
      </c>
      <c r="D45" s="20">
        <v>386</v>
      </c>
      <c r="E45" s="20">
        <v>279</v>
      </c>
      <c r="F45" s="20">
        <v>364</v>
      </c>
      <c r="G45" s="20">
        <v>365</v>
      </c>
      <c r="H45" s="20">
        <v>319</v>
      </c>
      <c r="I45" s="20">
        <v>231</v>
      </c>
      <c r="J45" s="20"/>
      <c r="K45" s="20"/>
      <c r="L45" s="20"/>
      <c r="M45" s="20"/>
      <c r="N45" s="20"/>
      <c r="O45" s="31">
        <f t="shared" ref="O45:O50" si="6">SUM(C45:N45)</f>
        <v>2269</v>
      </c>
      <c r="Q45" s="18"/>
      <c r="R45" s="12"/>
    </row>
    <row r="46" spans="1:18" x14ac:dyDescent="0.2">
      <c r="A46" s="1">
        <v>10102</v>
      </c>
      <c r="B46" s="19" t="s">
        <v>33</v>
      </c>
      <c r="C46" s="12">
        <v>2245</v>
      </c>
      <c r="D46" s="20">
        <v>2624</v>
      </c>
      <c r="E46" s="20">
        <v>2647</v>
      </c>
      <c r="F46" s="20">
        <v>2697</v>
      </c>
      <c r="G46" s="20">
        <v>3127</v>
      </c>
      <c r="H46" s="20">
        <v>2538</v>
      </c>
      <c r="I46" s="20">
        <v>2219</v>
      </c>
      <c r="J46" s="20"/>
      <c r="K46" s="20"/>
      <c r="L46" s="20"/>
      <c r="M46" s="20"/>
      <c r="N46" s="20"/>
      <c r="O46" s="31">
        <f t="shared" si="6"/>
        <v>18097</v>
      </c>
      <c r="Q46" s="18"/>
      <c r="R46" s="12"/>
    </row>
    <row r="47" spans="1:18" x14ac:dyDescent="0.2">
      <c r="A47" s="1">
        <v>10103</v>
      </c>
      <c r="B47" s="19" t="s">
        <v>34</v>
      </c>
      <c r="C47" s="12">
        <v>83</v>
      </c>
      <c r="D47" s="20">
        <v>92</v>
      </c>
      <c r="E47" s="20">
        <v>109</v>
      </c>
      <c r="F47" s="20">
        <v>119</v>
      </c>
      <c r="G47" s="20">
        <v>112</v>
      </c>
      <c r="H47" s="20">
        <v>89</v>
      </c>
      <c r="I47" s="20">
        <v>103</v>
      </c>
      <c r="J47" s="20"/>
      <c r="K47" s="20"/>
      <c r="L47" s="20"/>
      <c r="M47" s="20"/>
      <c r="N47" s="20"/>
      <c r="O47" s="32">
        <f t="shared" si="6"/>
        <v>707</v>
      </c>
      <c r="Q47" s="18"/>
      <c r="R47" s="12"/>
    </row>
    <row r="48" spans="1:18" x14ac:dyDescent="0.2">
      <c r="A48" s="1">
        <v>10105</v>
      </c>
      <c r="B48" s="19" t="s">
        <v>35</v>
      </c>
      <c r="C48" s="12">
        <v>1054</v>
      </c>
      <c r="D48" s="20">
        <v>1097</v>
      </c>
      <c r="E48" s="20">
        <v>1069</v>
      </c>
      <c r="F48" s="20">
        <v>1089</v>
      </c>
      <c r="G48" s="20">
        <v>994</v>
      </c>
      <c r="H48" s="20">
        <v>1112</v>
      </c>
      <c r="I48" s="20">
        <v>930</v>
      </c>
      <c r="J48" s="20"/>
      <c r="K48" s="20"/>
      <c r="L48" s="20"/>
      <c r="M48" s="20"/>
      <c r="N48" s="20"/>
      <c r="O48" s="32">
        <f t="shared" si="6"/>
        <v>7345</v>
      </c>
      <c r="Q48" s="18"/>
      <c r="R48" s="12"/>
    </row>
    <row r="49" spans="1:18" x14ac:dyDescent="0.2">
      <c r="A49" s="1">
        <v>10106</v>
      </c>
      <c r="B49" s="19" t="s">
        <v>36</v>
      </c>
      <c r="C49" s="12">
        <v>365</v>
      </c>
      <c r="D49" s="20">
        <v>280</v>
      </c>
      <c r="E49" s="20">
        <v>297</v>
      </c>
      <c r="F49" s="20">
        <v>326</v>
      </c>
      <c r="G49" s="20">
        <v>416</v>
      </c>
      <c r="H49" s="20">
        <v>319</v>
      </c>
      <c r="I49" s="20">
        <v>319</v>
      </c>
      <c r="J49" s="20"/>
      <c r="K49" s="20"/>
      <c r="L49" s="20"/>
      <c r="M49" s="20"/>
      <c r="N49" s="20"/>
      <c r="O49" s="32">
        <f t="shared" si="6"/>
        <v>2322</v>
      </c>
      <c r="Q49" s="18"/>
      <c r="R49" s="12"/>
    </row>
    <row r="50" spans="1:18" x14ac:dyDescent="0.2">
      <c r="B50" s="22" t="s">
        <v>37</v>
      </c>
      <c r="C50" s="23">
        <f>SUM(C45:C49)</f>
        <v>4072</v>
      </c>
      <c r="D50" s="23">
        <f t="shared" ref="D50:N50" si="7">SUM(D45:D49)</f>
        <v>4479</v>
      </c>
      <c r="E50" s="23">
        <f t="shared" si="7"/>
        <v>4401</v>
      </c>
      <c r="F50" s="23">
        <f t="shared" si="7"/>
        <v>4595</v>
      </c>
      <c r="G50" s="23">
        <f t="shared" si="7"/>
        <v>5014</v>
      </c>
      <c r="H50" s="23">
        <f t="shared" si="7"/>
        <v>4377</v>
      </c>
      <c r="I50" s="23">
        <f t="shared" si="7"/>
        <v>3802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33">
        <f t="shared" si="6"/>
        <v>30740</v>
      </c>
      <c r="Q50" s="18"/>
      <c r="R50" s="12"/>
    </row>
    <row r="51" spans="1:18" x14ac:dyDescent="0.2">
      <c r="B51" s="34" t="s">
        <v>38</v>
      </c>
      <c r="C51" s="35">
        <f>+C30+C44+C50</f>
        <v>8333</v>
      </c>
      <c r="D51" s="35">
        <f t="shared" ref="D51:O51" si="8">+D30+D44+D50</f>
        <v>8563</v>
      </c>
      <c r="E51" s="35">
        <f t="shared" si="8"/>
        <v>8865</v>
      </c>
      <c r="F51" s="35">
        <f t="shared" si="8"/>
        <v>9227</v>
      </c>
      <c r="G51" s="35">
        <f t="shared" si="8"/>
        <v>9653</v>
      </c>
      <c r="H51" s="35">
        <f t="shared" si="8"/>
        <v>8813</v>
      </c>
      <c r="I51" s="35">
        <f t="shared" si="8"/>
        <v>7852</v>
      </c>
      <c r="J51" s="35">
        <f t="shared" si="8"/>
        <v>0</v>
      </c>
      <c r="K51" s="35">
        <f t="shared" si="8"/>
        <v>0</v>
      </c>
      <c r="L51" s="35">
        <f t="shared" si="8"/>
        <v>0</v>
      </c>
      <c r="M51" s="35">
        <f t="shared" si="8"/>
        <v>0</v>
      </c>
      <c r="N51" s="35">
        <f t="shared" si="8"/>
        <v>0</v>
      </c>
      <c r="O51" s="36">
        <f t="shared" si="8"/>
        <v>61306</v>
      </c>
      <c r="P51" s="12"/>
      <c r="Q51" s="18"/>
      <c r="R51" s="12"/>
    </row>
    <row r="52" spans="1:18" x14ac:dyDescent="0.2">
      <c r="B52" s="28" t="s">
        <v>40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Q52" s="14"/>
      <c r="R52" s="12"/>
    </row>
    <row r="53" spans="1:18" x14ac:dyDescent="0.2">
      <c r="A53" s="1">
        <v>60140</v>
      </c>
      <c r="B53" s="37" t="s">
        <v>17</v>
      </c>
      <c r="C53" s="29">
        <v>1055</v>
      </c>
      <c r="D53" s="29">
        <v>1893</v>
      </c>
      <c r="E53" s="29">
        <v>972</v>
      </c>
      <c r="F53" s="29">
        <v>1727</v>
      </c>
      <c r="G53" s="29">
        <v>1930</v>
      </c>
      <c r="H53" s="29">
        <v>2966</v>
      </c>
      <c r="I53" s="29">
        <v>1373</v>
      </c>
      <c r="J53" s="29"/>
      <c r="K53" s="29"/>
      <c r="L53" s="29"/>
      <c r="M53" s="29"/>
      <c r="N53" s="29"/>
      <c r="O53" s="30">
        <f t="shared" ref="O53:O74" si="9">SUM(C53:N53)</f>
        <v>11916</v>
      </c>
      <c r="R53" s="12"/>
    </row>
    <row r="54" spans="1:18" x14ac:dyDescent="0.2">
      <c r="A54" s="1">
        <v>70104</v>
      </c>
      <c r="B54" s="19" t="s">
        <v>18</v>
      </c>
      <c r="C54" s="12">
        <v>21</v>
      </c>
      <c r="D54" s="20">
        <v>21</v>
      </c>
      <c r="E54" s="20">
        <v>21</v>
      </c>
      <c r="F54" s="20">
        <v>24</v>
      </c>
      <c r="G54" s="20">
        <v>23</v>
      </c>
      <c r="H54" s="20">
        <v>17</v>
      </c>
      <c r="I54" s="20">
        <v>23</v>
      </c>
      <c r="J54" s="20"/>
      <c r="K54" s="20"/>
      <c r="L54" s="20"/>
      <c r="M54" s="20"/>
      <c r="N54" s="20"/>
      <c r="O54" s="31">
        <f t="shared" si="9"/>
        <v>150</v>
      </c>
      <c r="R54" s="12"/>
    </row>
    <row r="55" spans="1:18" x14ac:dyDescent="0.2">
      <c r="A55" s="1">
        <v>70108</v>
      </c>
      <c r="B55" s="19" t="s">
        <v>19</v>
      </c>
      <c r="C55" s="12">
        <v>378</v>
      </c>
      <c r="D55" s="20">
        <v>302</v>
      </c>
      <c r="E55" s="20">
        <v>395</v>
      </c>
      <c r="F55" s="20">
        <v>373</v>
      </c>
      <c r="G55" s="20">
        <v>397</v>
      </c>
      <c r="H55" s="20">
        <v>398</v>
      </c>
      <c r="I55" s="20">
        <v>521</v>
      </c>
      <c r="J55" s="20"/>
      <c r="K55" s="20"/>
      <c r="L55" s="20"/>
      <c r="M55" s="20"/>
      <c r="N55" s="20"/>
      <c r="O55" s="31">
        <f t="shared" si="9"/>
        <v>2764</v>
      </c>
      <c r="R55" s="12"/>
    </row>
    <row r="56" spans="1:18" x14ac:dyDescent="0.2">
      <c r="A56" s="1">
        <v>70113</v>
      </c>
      <c r="B56" s="19" t="s">
        <v>20</v>
      </c>
      <c r="C56" s="12">
        <v>3</v>
      </c>
      <c r="D56" s="20">
        <v>4</v>
      </c>
      <c r="E56" s="20">
        <v>1</v>
      </c>
      <c r="F56" s="20">
        <v>6</v>
      </c>
      <c r="G56" s="20">
        <v>4</v>
      </c>
      <c r="H56" s="20">
        <v>2</v>
      </c>
      <c r="I56" s="20">
        <v>0</v>
      </c>
      <c r="J56" s="20"/>
      <c r="K56" s="20"/>
      <c r="L56" s="20"/>
      <c r="M56" s="20"/>
      <c r="N56" s="20"/>
      <c r="O56" s="31">
        <f t="shared" si="9"/>
        <v>20</v>
      </c>
      <c r="R56" s="12"/>
    </row>
    <row r="57" spans="1:18" x14ac:dyDescent="0.2">
      <c r="A57" s="1">
        <v>70109</v>
      </c>
      <c r="B57" s="19" t="s">
        <v>21</v>
      </c>
      <c r="C57" s="12">
        <v>454</v>
      </c>
      <c r="D57" s="20">
        <v>601</v>
      </c>
      <c r="E57" s="20">
        <v>624</v>
      </c>
      <c r="F57" s="20">
        <v>458</v>
      </c>
      <c r="G57" s="20">
        <v>577</v>
      </c>
      <c r="H57" s="20">
        <v>390</v>
      </c>
      <c r="I57" s="20">
        <v>596</v>
      </c>
      <c r="J57" s="20"/>
      <c r="K57" s="20"/>
      <c r="L57" s="20"/>
      <c r="M57" s="20"/>
      <c r="N57" s="20"/>
      <c r="O57" s="31">
        <f t="shared" si="9"/>
        <v>3700</v>
      </c>
      <c r="R57" s="12"/>
    </row>
    <row r="58" spans="1:18" x14ac:dyDescent="0.2">
      <c r="A58" s="1">
        <v>70114</v>
      </c>
      <c r="B58" s="19" t="s">
        <v>22</v>
      </c>
      <c r="C58" s="12">
        <v>328</v>
      </c>
      <c r="D58" s="20">
        <v>333</v>
      </c>
      <c r="E58" s="20">
        <v>321</v>
      </c>
      <c r="F58" s="20">
        <v>316</v>
      </c>
      <c r="G58" s="20">
        <v>379</v>
      </c>
      <c r="H58" s="20">
        <v>387</v>
      </c>
      <c r="I58" s="20">
        <v>319</v>
      </c>
      <c r="J58" s="20"/>
      <c r="K58" s="20"/>
      <c r="L58" s="20"/>
      <c r="M58" s="20"/>
      <c r="N58" s="20"/>
      <c r="O58" s="31">
        <f t="shared" si="9"/>
        <v>2383</v>
      </c>
      <c r="R58" s="12"/>
    </row>
    <row r="59" spans="1:18" x14ac:dyDescent="0.2">
      <c r="A59" s="1">
        <v>70111</v>
      </c>
      <c r="B59" s="19" t="s">
        <v>23</v>
      </c>
      <c r="C59" s="12">
        <v>692</v>
      </c>
      <c r="D59" s="20">
        <v>636</v>
      </c>
      <c r="E59" s="20">
        <v>666</v>
      </c>
      <c r="F59" s="20">
        <v>611</v>
      </c>
      <c r="G59" s="20">
        <v>655</v>
      </c>
      <c r="H59" s="20">
        <v>730</v>
      </c>
      <c r="I59" s="20">
        <v>654</v>
      </c>
      <c r="J59" s="20"/>
      <c r="K59" s="20"/>
      <c r="L59" s="20"/>
      <c r="M59" s="20"/>
      <c r="N59" s="20"/>
      <c r="O59" s="31">
        <f t="shared" si="9"/>
        <v>4644</v>
      </c>
      <c r="R59" s="12"/>
    </row>
    <row r="60" spans="1:18" x14ac:dyDescent="0.2">
      <c r="A60" s="1">
        <v>70112</v>
      </c>
      <c r="B60" s="19" t="s">
        <v>24</v>
      </c>
      <c r="C60" s="12">
        <v>0</v>
      </c>
      <c r="D60" s="20">
        <v>1</v>
      </c>
      <c r="E60" s="20">
        <v>0</v>
      </c>
      <c r="F60" s="20">
        <v>1</v>
      </c>
      <c r="G60" s="20">
        <v>0</v>
      </c>
      <c r="H60" s="20">
        <v>0</v>
      </c>
      <c r="I60" s="20">
        <v>0</v>
      </c>
      <c r="J60" s="20"/>
      <c r="K60" s="20"/>
      <c r="L60" s="20"/>
      <c r="M60" s="20"/>
      <c r="N60" s="20"/>
      <c r="O60" s="31">
        <f t="shared" si="9"/>
        <v>2</v>
      </c>
      <c r="R60" s="12"/>
    </row>
    <row r="61" spans="1:18" x14ac:dyDescent="0.2">
      <c r="A61" s="1">
        <v>70115</v>
      </c>
      <c r="B61" s="19" t="s">
        <v>25</v>
      </c>
      <c r="C61" s="12">
        <v>0</v>
      </c>
      <c r="D61" s="20">
        <v>1</v>
      </c>
      <c r="E61" s="20">
        <v>2</v>
      </c>
      <c r="F61" s="20">
        <v>0</v>
      </c>
      <c r="G61" s="20">
        <v>3</v>
      </c>
      <c r="H61" s="20">
        <v>1</v>
      </c>
      <c r="I61" s="20">
        <v>6</v>
      </c>
      <c r="J61" s="20"/>
      <c r="K61" s="20"/>
      <c r="L61" s="20"/>
      <c r="M61" s="20"/>
      <c r="N61" s="20"/>
      <c r="O61" s="31">
        <f t="shared" si="9"/>
        <v>13</v>
      </c>
      <c r="R61" s="12"/>
    </row>
    <row r="62" spans="1:18" x14ac:dyDescent="0.2">
      <c r="A62" s="1">
        <v>70105</v>
      </c>
      <c r="B62" s="19" t="s">
        <v>26</v>
      </c>
      <c r="C62" s="12">
        <v>4</v>
      </c>
      <c r="D62" s="20">
        <v>3</v>
      </c>
      <c r="E62" s="20">
        <v>0</v>
      </c>
      <c r="F62" s="20">
        <v>2</v>
      </c>
      <c r="G62" s="20">
        <v>3</v>
      </c>
      <c r="H62" s="20">
        <v>3</v>
      </c>
      <c r="I62" s="20">
        <v>3</v>
      </c>
      <c r="J62" s="20"/>
      <c r="K62" s="20"/>
      <c r="L62" s="20"/>
      <c r="M62" s="20"/>
      <c r="N62" s="20"/>
      <c r="O62" s="31">
        <f t="shared" si="9"/>
        <v>18</v>
      </c>
      <c r="R62" s="12"/>
    </row>
    <row r="63" spans="1:18" x14ac:dyDescent="0.2">
      <c r="A63" s="1">
        <v>70119</v>
      </c>
      <c r="B63" s="19" t="s">
        <v>27</v>
      </c>
      <c r="C63" s="12">
        <v>520</v>
      </c>
      <c r="D63" s="20">
        <v>430</v>
      </c>
      <c r="E63" s="20">
        <v>429</v>
      </c>
      <c r="F63" s="20">
        <v>606</v>
      </c>
      <c r="G63" s="20">
        <v>657</v>
      </c>
      <c r="H63" s="20">
        <v>381</v>
      </c>
      <c r="I63" s="20">
        <v>474</v>
      </c>
      <c r="J63" s="20"/>
      <c r="K63" s="20"/>
      <c r="L63" s="20"/>
      <c r="M63" s="20"/>
      <c r="N63" s="20"/>
      <c r="O63" s="31">
        <f t="shared" si="9"/>
        <v>3497</v>
      </c>
      <c r="R63" s="12"/>
    </row>
    <row r="64" spans="1:18" x14ac:dyDescent="0.2">
      <c r="A64" s="1">
        <v>70123</v>
      </c>
      <c r="B64" s="19" t="s">
        <v>28</v>
      </c>
      <c r="C64" s="12">
        <v>1</v>
      </c>
      <c r="D64" s="20">
        <v>2</v>
      </c>
      <c r="E64" s="20">
        <v>0</v>
      </c>
      <c r="F64" s="20">
        <v>0</v>
      </c>
      <c r="G64" s="20">
        <v>0</v>
      </c>
      <c r="H64" s="20">
        <v>1</v>
      </c>
      <c r="I64" s="20">
        <v>0</v>
      </c>
      <c r="J64" s="20"/>
      <c r="K64" s="20"/>
      <c r="L64" s="20"/>
      <c r="M64" s="20"/>
      <c r="N64" s="20"/>
      <c r="O64" s="31">
        <f t="shared" si="9"/>
        <v>4</v>
      </c>
      <c r="R64" s="12"/>
    </row>
    <row r="65" spans="1:18" x14ac:dyDescent="0.2">
      <c r="A65" s="1">
        <v>70124</v>
      </c>
      <c r="B65" s="19" t="s">
        <v>29</v>
      </c>
      <c r="C65" s="20"/>
      <c r="D65" s="20"/>
      <c r="E65" s="20"/>
      <c r="F65" s="20"/>
      <c r="G65" s="20"/>
      <c r="H65" s="20"/>
      <c r="I65" s="20">
        <v>0</v>
      </c>
      <c r="J65" s="20"/>
      <c r="K65" s="20"/>
      <c r="L65" s="20"/>
      <c r="M65" s="20"/>
      <c r="N65" s="20"/>
      <c r="O65" s="31">
        <f t="shared" si="9"/>
        <v>0</v>
      </c>
      <c r="R65" s="12"/>
    </row>
    <row r="66" spans="1:18" x14ac:dyDescent="0.2">
      <c r="A66" s="1">
        <v>70127</v>
      </c>
      <c r="B66" s="19" t="s">
        <v>30</v>
      </c>
      <c r="C66" s="20">
        <v>70</v>
      </c>
      <c r="D66" s="20">
        <v>67</v>
      </c>
      <c r="E66" s="20">
        <v>85</v>
      </c>
      <c r="F66" s="20">
        <v>72</v>
      </c>
      <c r="G66" s="20">
        <v>80</v>
      </c>
      <c r="H66" s="20">
        <v>96</v>
      </c>
      <c r="I66" s="20">
        <v>105</v>
      </c>
      <c r="J66" s="20"/>
      <c r="K66" s="20"/>
      <c r="L66" s="20"/>
      <c r="M66" s="20"/>
      <c r="N66" s="20"/>
      <c r="O66" s="31">
        <f t="shared" si="9"/>
        <v>575</v>
      </c>
      <c r="R66" s="12"/>
    </row>
    <row r="67" spans="1:18" x14ac:dyDescent="0.2">
      <c r="B67" s="22" t="s">
        <v>31</v>
      </c>
      <c r="C67" s="23">
        <f t="shared" ref="C67:H67" si="10">SUM(C54:C66)</f>
        <v>2471</v>
      </c>
      <c r="D67" s="23">
        <f t="shared" si="10"/>
        <v>2401</v>
      </c>
      <c r="E67" s="23">
        <f t="shared" si="10"/>
        <v>2544</v>
      </c>
      <c r="F67" s="23">
        <f t="shared" si="10"/>
        <v>2469</v>
      </c>
      <c r="G67" s="23">
        <f t="shared" si="10"/>
        <v>2778</v>
      </c>
      <c r="H67" s="23">
        <f t="shared" si="10"/>
        <v>2406</v>
      </c>
      <c r="I67" s="23">
        <f>SUM(I54:I66)</f>
        <v>2701</v>
      </c>
      <c r="J67" s="23">
        <f t="shared" ref="J67:N67" si="11">SUM(J54:J66)</f>
        <v>0</v>
      </c>
      <c r="K67" s="23">
        <f t="shared" si="11"/>
        <v>0</v>
      </c>
      <c r="L67" s="23">
        <f t="shared" si="11"/>
        <v>0</v>
      </c>
      <c r="M67" s="23">
        <f t="shared" si="11"/>
        <v>0</v>
      </c>
      <c r="N67" s="23">
        <f t="shared" si="11"/>
        <v>0</v>
      </c>
      <c r="O67" s="24">
        <f t="shared" si="9"/>
        <v>17770</v>
      </c>
      <c r="R67" s="12"/>
    </row>
    <row r="68" spans="1:18" x14ac:dyDescent="0.2">
      <c r="A68" s="1">
        <v>10101</v>
      </c>
      <c r="B68" s="19" t="s">
        <v>32</v>
      </c>
      <c r="C68" s="12">
        <v>281</v>
      </c>
      <c r="D68" s="20">
        <v>327</v>
      </c>
      <c r="E68" s="20">
        <v>367</v>
      </c>
      <c r="F68" s="20">
        <v>349</v>
      </c>
      <c r="G68" s="20">
        <v>329</v>
      </c>
      <c r="H68" s="20">
        <v>276</v>
      </c>
      <c r="I68" s="20">
        <v>346</v>
      </c>
      <c r="J68" s="20"/>
      <c r="K68" s="20"/>
      <c r="L68" s="20"/>
      <c r="M68" s="20"/>
      <c r="N68" s="20"/>
      <c r="O68" s="31">
        <f t="shared" si="9"/>
        <v>2275</v>
      </c>
      <c r="R68" s="12"/>
    </row>
    <row r="69" spans="1:18" x14ac:dyDescent="0.2">
      <c r="A69" s="1">
        <v>10102</v>
      </c>
      <c r="B69" s="19" t="s">
        <v>33</v>
      </c>
      <c r="C69" s="12">
        <v>2008</v>
      </c>
      <c r="D69" s="20">
        <v>2222</v>
      </c>
      <c r="E69" s="20">
        <v>2418</v>
      </c>
      <c r="F69" s="20">
        <v>2673</v>
      </c>
      <c r="G69" s="20">
        <v>2619</v>
      </c>
      <c r="H69" s="20">
        <v>2561</v>
      </c>
      <c r="I69" s="20">
        <v>2380</v>
      </c>
      <c r="J69" s="20"/>
      <c r="K69" s="20"/>
      <c r="L69" s="20"/>
      <c r="M69" s="20"/>
      <c r="N69" s="20"/>
      <c r="O69" s="31">
        <f t="shared" si="9"/>
        <v>16881</v>
      </c>
      <c r="P69" s="38"/>
      <c r="Q69" s="38"/>
      <c r="R69" s="12"/>
    </row>
    <row r="70" spans="1:18" x14ac:dyDescent="0.2">
      <c r="A70" s="1">
        <v>10103</v>
      </c>
      <c r="B70" s="19" t="s">
        <v>34</v>
      </c>
      <c r="C70" s="12">
        <v>98</v>
      </c>
      <c r="D70" s="20">
        <v>59</v>
      </c>
      <c r="E70" s="20">
        <v>95</v>
      </c>
      <c r="F70" s="20">
        <v>104</v>
      </c>
      <c r="G70" s="20">
        <v>103</v>
      </c>
      <c r="H70" s="20">
        <v>119</v>
      </c>
      <c r="I70" s="20">
        <v>94</v>
      </c>
      <c r="J70" s="20"/>
      <c r="K70" s="20"/>
      <c r="L70" s="20"/>
      <c r="M70" s="20"/>
      <c r="N70" s="20"/>
      <c r="O70" s="31">
        <f t="shared" si="9"/>
        <v>672</v>
      </c>
      <c r="R70" s="12"/>
    </row>
    <row r="71" spans="1:18" x14ac:dyDescent="0.2">
      <c r="A71" s="1">
        <v>10105</v>
      </c>
      <c r="B71" s="19" t="s">
        <v>35</v>
      </c>
      <c r="C71" s="12">
        <v>1076</v>
      </c>
      <c r="D71" s="20">
        <v>940</v>
      </c>
      <c r="E71" s="20">
        <v>1105</v>
      </c>
      <c r="F71" s="20">
        <v>1009</v>
      </c>
      <c r="G71" s="20">
        <v>938</v>
      </c>
      <c r="H71" s="20">
        <v>1049</v>
      </c>
      <c r="I71" s="20">
        <v>1062</v>
      </c>
      <c r="J71" s="20"/>
      <c r="K71" s="20"/>
      <c r="L71" s="20"/>
      <c r="M71" s="20"/>
      <c r="N71" s="20"/>
      <c r="O71" s="31">
        <f t="shared" si="9"/>
        <v>7179</v>
      </c>
      <c r="R71" s="12"/>
    </row>
    <row r="72" spans="1:18" x14ac:dyDescent="0.2">
      <c r="A72" s="1">
        <v>10106</v>
      </c>
      <c r="B72" s="19" t="s">
        <v>36</v>
      </c>
      <c r="C72" s="12">
        <v>355</v>
      </c>
      <c r="D72" s="20">
        <v>226</v>
      </c>
      <c r="E72" s="20">
        <v>299</v>
      </c>
      <c r="F72" s="20">
        <v>303</v>
      </c>
      <c r="G72" s="20">
        <v>330</v>
      </c>
      <c r="H72" s="20">
        <v>371</v>
      </c>
      <c r="I72" s="20">
        <v>305</v>
      </c>
      <c r="J72" s="20"/>
      <c r="K72" s="20"/>
      <c r="L72" s="20"/>
      <c r="M72" s="20"/>
      <c r="N72" s="20"/>
      <c r="O72" s="31">
        <f t="shared" si="9"/>
        <v>2189</v>
      </c>
      <c r="R72" s="12"/>
    </row>
    <row r="73" spans="1:18" x14ac:dyDescent="0.2">
      <c r="B73" s="22" t="s">
        <v>37</v>
      </c>
      <c r="C73" s="23">
        <f>SUM(C68:C72)</f>
        <v>3818</v>
      </c>
      <c r="D73" s="23">
        <f t="shared" ref="D73:N73" si="12">SUM(D68:D72)</f>
        <v>3774</v>
      </c>
      <c r="E73" s="23">
        <f t="shared" si="12"/>
        <v>4284</v>
      </c>
      <c r="F73" s="23">
        <f t="shared" si="12"/>
        <v>4438</v>
      </c>
      <c r="G73" s="23">
        <f t="shared" si="12"/>
        <v>4319</v>
      </c>
      <c r="H73" s="23">
        <f t="shared" si="12"/>
        <v>4376</v>
      </c>
      <c r="I73" s="23">
        <f t="shared" si="12"/>
        <v>4187</v>
      </c>
      <c r="J73" s="23">
        <f t="shared" si="12"/>
        <v>0</v>
      </c>
      <c r="K73" s="23">
        <f t="shared" si="12"/>
        <v>0</v>
      </c>
      <c r="L73" s="23">
        <f t="shared" si="12"/>
        <v>0</v>
      </c>
      <c r="M73" s="23">
        <f t="shared" si="12"/>
        <v>0</v>
      </c>
      <c r="N73" s="23">
        <f t="shared" si="12"/>
        <v>0</v>
      </c>
      <c r="O73" s="24">
        <f t="shared" si="9"/>
        <v>29196</v>
      </c>
      <c r="R73" s="12"/>
    </row>
    <row r="74" spans="1:18" x14ac:dyDescent="0.2">
      <c r="B74" s="34" t="s">
        <v>38</v>
      </c>
      <c r="C74" s="35">
        <f>+C53+C67+C73</f>
        <v>7344</v>
      </c>
      <c r="D74" s="35">
        <f t="shared" ref="D74:N74" si="13">+D53+D67+D73</f>
        <v>8068</v>
      </c>
      <c r="E74" s="35">
        <f t="shared" si="13"/>
        <v>7800</v>
      </c>
      <c r="F74" s="35">
        <f t="shared" si="13"/>
        <v>8634</v>
      </c>
      <c r="G74" s="35">
        <f t="shared" si="13"/>
        <v>9027</v>
      </c>
      <c r="H74" s="35">
        <f t="shared" si="13"/>
        <v>9748</v>
      </c>
      <c r="I74" s="35">
        <f t="shared" si="13"/>
        <v>8261</v>
      </c>
      <c r="J74" s="35">
        <f t="shared" si="13"/>
        <v>0</v>
      </c>
      <c r="K74" s="35">
        <f t="shared" si="13"/>
        <v>0</v>
      </c>
      <c r="L74" s="35">
        <f t="shared" si="13"/>
        <v>0</v>
      </c>
      <c r="M74" s="35">
        <f t="shared" si="13"/>
        <v>0</v>
      </c>
      <c r="N74" s="35">
        <f t="shared" si="13"/>
        <v>0</v>
      </c>
      <c r="O74" s="36">
        <f t="shared" si="9"/>
        <v>58882</v>
      </c>
      <c r="R74" s="12"/>
    </row>
    <row r="75" spans="1:18" x14ac:dyDescent="0.2">
      <c r="B75" s="28" t="s">
        <v>41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Q75" s="14"/>
      <c r="R75" s="12"/>
    </row>
    <row r="76" spans="1:18" x14ac:dyDescent="0.2">
      <c r="A76" s="1">
        <v>60140</v>
      </c>
      <c r="B76" s="19" t="s">
        <v>17</v>
      </c>
      <c r="C76" s="20">
        <v>11</v>
      </c>
      <c r="D76" s="20">
        <v>12</v>
      </c>
      <c r="E76" s="20">
        <v>11</v>
      </c>
      <c r="F76" s="20">
        <v>12</v>
      </c>
      <c r="G76" s="20">
        <v>9</v>
      </c>
      <c r="H76" s="20">
        <v>16</v>
      </c>
      <c r="I76" s="20">
        <v>8</v>
      </c>
      <c r="J76" s="39"/>
      <c r="K76" s="39"/>
      <c r="L76" s="39"/>
      <c r="M76" s="39"/>
      <c r="N76" s="39"/>
      <c r="O76" s="40">
        <f>SUM(C76:N76)</f>
        <v>79</v>
      </c>
      <c r="Q76" s="18"/>
      <c r="R76" s="12"/>
    </row>
    <row r="77" spans="1:18" x14ac:dyDescent="0.2">
      <c r="B77" s="34" t="s">
        <v>38</v>
      </c>
      <c r="C77" s="41">
        <f>+C76</f>
        <v>11</v>
      </c>
      <c r="D77" s="41">
        <f t="shared" ref="D77:I77" si="14">+D76</f>
        <v>12</v>
      </c>
      <c r="E77" s="41">
        <f t="shared" si="14"/>
        <v>11</v>
      </c>
      <c r="F77" s="41">
        <f t="shared" si="14"/>
        <v>12</v>
      </c>
      <c r="G77" s="41">
        <f t="shared" si="14"/>
        <v>9</v>
      </c>
      <c r="H77" s="41">
        <f t="shared" si="14"/>
        <v>16</v>
      </c>
      <c r="I77" s="41">
        <f t="shared" si="14"/>
        <v>8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2">
        <f>SUM(C77:N77)</f>
        <v>79</v>
      </c>
      <c r="Q77" s="18"/>
      <c r="R77" s="12"/>
    </row>
    <row r="78" spans="1:18" x14ac:dyDescent="0.2">
      <c r="B78" s="28" t="s">
        <v>42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Q78" s="14"/>
      <c r="R78" s="12"/>
    </row>
    <row r="79" spans="1:18" x14ac:dyDescent="0.2">
      <c r="A79" s="1">
        <v>60140</v>
      </c>
      <c r="B79" s="22" t="s">
        <v>17</v>
      </c>
      <c r="C79" s="43">
        <v>1737</v>
      </c>
      <c r="D79" s="43">
        <v>1418</v>
      </c>
      <c r="E79" s="43">
        <v>1577</v>
      </c>
      <c r="F79" s="43">
        <v>1631</v>
      </c>
      <c r="G79" s="43">
        <v>1517</v>
      </c>
      <c r="H79" s="43">
        <v>2167</v>
      </c>
      <c r="I79" s="43">
        <v>1912</v>
      </c>
      <c r="J79" s="43"/>
      <c r="K79" s="43"/>
      <c r="L79" s="43"/>
      <c r="M79" s="43"/>
      <c r="N79" s="43"/>
      <c r="O79" s="44">
        <f t="shared" ref="O79:O99" si="15">SUM(C79:N79)</f>
        <v>11959</v>
      </c>
      <c r="Q79" s="14"/>
      <c r="R79" s="12"/>
    </row>
    <row r="80" spans="1:18" x14ac:dyDescent="0.2">
      <c r="A80" s="1">
        <v>70104</v>
      </c>
      <c r="B80" s="19" t="s">
        <v>18</v>
      </c>
      <c r="C80" s="12">
        <v>74</v>
      </c>
      <c r="D80" s="45">
        <v>42</v>
      </c>
      <c r="E80" s="45">
        <v>51</v>
      </c>
      <c r="F80" s="45">
        <v>67</v>
      </c>
      <c r="G80" s="45">
        <v>64</v>
      </c>
      <c r="H80" s="45">
        <v>70</v>
      </c>
      <c r="I80" s="45">
        <v>73</v>
      </c>
      <c r="J80" s="45"/>
      <c r="K80" s="45"/>
      <c r="L80" s="45"/>
      <c r="M80" s="45"/>
      <c r="N80" s="45"/>
      <c r="O80" s="46">
        <f t="shared" si="15"/>
        <v>441</v>
      </c>
      <c r="Q80" s="18"/>
      <c r="R80" s="12"/>
    </row>
    <row r="81" spans="1:18" x14ac:dyDescent="0.2">
      <c r="A81" s="1">
        <v>70108</v>
      </c>
      <c r="B81" s="19" t="s">
        <v>19</v>
      </c>
      <c r="C81" s="12">
        <v>706</v>
      </c>
      <c r="D81" s="20">
        <v>558</v>
      </c>
      <c r="E81" s="20">
        <v>624</v>
      </c>
      <c r="F81" s="20">
        <v>662</v>
      </c>
      <c r="G81" s="20">
        <v>790</v>
      </c>
      <c r="H81" s="20">
        <v>931</v>
      </c>
      <c r="I81" s="20">
        <v>891</v>
      </c>
      <c r="J81" s="20"/>
      <c r="K81" s="20"/>
      <c r="L81" s="20"/>
      <c r="M81" s="20"/>
      <c r="N81" s="20"/>
      <c r="O81" s="31">
        <f t="shared" si="15"/>
        <v>5162</v>
      </c>
      <c r="Q81" s="18"/>
      <c r="R81" s="12"/>
    </row>
    <row r="82" spans="1:18" x14ac:dyDescent="0.2">
      <c r="A82" s="1">
        <v>70113</v>
      </c>
      <c r="B82" s="19" t="s">
        <v>20</v>
      </c>
      <c r="C82" s="12"/>
      <c r="D82" s="20">
        <v>0</v>
      </c>
      <c r="E82" s="20">
        <v>3</v>
      </c>
      <c r="F82" s="20">
        <v>4</v>
      </c>
      <c r="G82" s="20">
        <v>3</v>
      </c>
      <c r="H82" s="20">
        <v>6</v>
      </c>
      <c r="I82" s="20">
        <v>1</v>
      </c>
      <c r="J82" s="20"/>
      <c r="K82" s="20"/>
      <c r="L82" s="20"/>
      <c r="M82" s="20"/>
      <c r="N82" s="20"/>
      <c r="O82" s="31">
        <f t="shared" si="15"/>
        <v>17</v>
      </c>
      <c r="Q82" s="18"/>
      <c r="R82" s="12"/>
    </row>
    <row r="83" spans="1:18" x14ac:dyDescent="0.2">
      <c r="A83" s="1">
        <v>70109</v>
      </c>
      <c r="B83" s="19" t="s">
        <v>21</v>
      </c>
      <c r="C83" s="12">
        <v>335</v>
      </c>
      <c r="D83" s="20">
        <v>299</v>
      </c>
      <c r="E83" s="20">
        <v>235</v>
      </c>
      <c r="F83" s="20">
        <v>326</v>
      </c>
      <c r="G83" s="20">
        <v>491</v>
      </c>
      <c r="H83" s="20">
        <v>368</v>
      </c>
      <c r="I83" s="20">
        <v>593</v>
      </c>
      <c r="J83" s="20"/>
      <c r="K83" s="20"/>
      <c r="L83" s="20"/>
      <c r="M83" s="20"/>
      <c r="N83" s="20"/>
      <c r="O83" s="31">
        <f t="shared" si="15"/>
        <v>2647</v>
      </c>
      <c r="Q83" s="18"/>
      <c r="R83" s="12"/>
    </row>
    <row r="84" spans="1:18" x14ac:dyDescent="0.2">
      <c r="A84" s="1">
        <v>70114</v>
      </c>
      <c r="B84" s="19" t="s">
        <v>22</v>
      </c>
      <c r="C84" s="12">
        <v>626</v>
      </c>
      <c r="D84" s="20">
        <v>428</v>
      </c>
      <c r="E84" s="20">
        <v>629</v>
      </c>
      <c r="F84" s="20">
        <v>701</v>
      </c>
      <c r="G84" s="20">
        <v>849</v>
      </c>
      <c r="H84" s="20">
        <v>923</v>
      </c>
      <c r="I84" s="20">
        <v>911</v>
      </c>
      <c r="J84" s="20"/>
      <c r="K84" s="20"/>
      <c r="L84" s="20"/>
      <c r="M84" s="20"/>
      <c r="N84" s="20"/>
      <c r="O84" s="31">
        <f t="shared" si="15"/>
        <v>5067</v>
      </c>
      <c r="Q84" s="18"/>
      <c r="R84" s="12"/>
    </row>
    <row r="85" spans="1:18" x14ac:dyDescent="0.2">
      <c r="A85" s="1">
        <v>70111</v>
      </c>
      <c r="B85" s="19" t="s">
        <v>23</v>
      </c>
      <c r="C85" s="12">
        <v>1323</v>
      </c>
      <c r="D85" s="20">
        <v>1006</v>
      </c>
      <c r="E85" s="20">
        <v>944</v>
      </c>
      <c r="F85" s="20">
        <v>1348</v>
      </c>
      <c r="G85" s="20">
        <v>1405</v>
      </c>
      <c r="H85" s="20">
        <v>1592</v>
      </c>
      <c r="I85" s="20">
        <v>1759</v>
      </c>
      <c r="J85" s="20"/>
      <c r="K85" s="20"/>
      <c r="L85" s="20"/>
      <c r="M85" s="20"/>
      <c r="N85" s="20"/>
      <c r="O85" s="31">
        <f t="shared" si="15"/>
        <v>9377</v>
      </c>
      <c r="Q85" s="18"/>
      <c r="R85" s="12"/>
    </row>
    <row r="86" spans="1:18" x14ac:dyDescent="0.2">
      <c r="A86" s="1">
        <v>70112</v>
      </c>
      <c r="B86" s="19" t="s">
        <v>24</v>
      </c>
      <c r="C86" s="20"/>
      <c r="D86" s="20"/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/>
      <c r="K86" s="20"/>
      <c r="L86" s="20"/>
      <c r="M86" s="20"/>
      <c r="N86" s="20"/>
      <c r="O86" s="31">
        <f t="shared" si="15"/>
        <v>0</v>
      </c>
      <c r="Q86" s="18"/>
      <c r="R86" s="12"/>
    </row>
    <row r="87" spans="1:18" x14ac:dyDescent="0.2">
      <c r="A87" s="1">
        <v>70115</v>
      </c>
      <c r="B87" s="19" t="s">
        <v>25</v>
      </c>
      <c r="C87" s="20">
        <v>6</v>
      </c>
      <c r="D87" s="20">
        <v>1</v>
      </c>
      <c r="E87" s="20">
        <v>0</v>
      </c>
      <c r="F87" s="20">
        <v>0</v>
      </c>
      <c r="G87" s="20">
        <v>2</v>
      </c>
      <c r="H87" s="20">
        <v>0</v>
      </c>
      <c r="I87" s="20">
        <v>3</v>
      </c>
      <c r="J87" s="20"/>
      <c r="K87" s="20"/>
      <c r="L87" s="20"/>
      <c r="M87" s="20"/>
      <c r="N87" s="20"/>
      <c r="O87" s="31">
        <f t="shared" si="15"/>
        <v>12</v>
      </c>
      <c r="Q87" s="18"/>
      <c r="R87" s="12"/>
    </row>
    <row r="88" spans="1:18" x14ac:dyDescent="0.2">
      <c r="A88" s="1">
        <v>70105</v>
      </c>
      <c r="B88" s="19" t="s">
        <v>26</v>
      </c>
      <c r="C88" s="20">
        <v>0</v>
      </c>
      <c r="D88" s="20">
        <v>0</v>
      </c>
      <c r="E88" s="20">
        <v>0</v>
      </c>
      <c r="F88" s="20">
        <v>1</v>
      </c>
      <c r="G88" s="20">
        <v>1</v>
      </c>
      <c r="H88" s="20">
        <v>0</v>
      </c>
      <c r="I88" s="20">
        <v>0</v>
      </c>
      <c r="J88" s="20"/>
      <c r="K88" s="20"/>
      <c r="L88" s="20"/>
      <c r="M88" s="20"/>
      <c r="N88" s="20"/>
      <c r="O88" s="31">
        <f t="shared" si="15"/>
        <v>2</v>
      </c>
      <c r="Q88" s="18"/>
      <c r="R88" s="12"/>
    </row>
    <row r="89" spans="1:18" x14ac:dyDescent="0.2">
      <c r="A89" s="1">
        <v>70119</v>
      </c>
      <c r="B89" s="19" t="s">
        <v>27</v>
      </c>
      <c r="C89" s="20">
        <v>926</v>
      </c>
      <c r="D89" s="20">
        <v>635</v>
      </c>
      <c r="E89" s="20">
        <v>954</v>
      </c>
      <c r="F89" s="20">
        <v>1275</v>
      </c>
      <c r="G89" s="20">
        <v>1252</v>
      </c>
      <c r="H89" s="20">
        <v>971</v>
      </c>
      <c r="I89" s="20">
        <v>1289</v>
      </c>
      <c r="J89" s="20"/>
      <c r="K89" s="20"/>
      <c r="L89" s="20"/>
      <c r="M89" s="20"/>
      <c r="N89" s="20"/>
      <c r="O89" s="31">
        <f t="shared" si="15"/>
        <v>7302</v>
      </c>
      <c r="Q89" s="18"/>
      <c r="R89" s="12"/>
    </row>
    <row r="90" spans="1:18" x14ac:dyDescent="0.2">
      <c r="A90" s="1">
        <v>70123</v>
      </c>
      <c r="B90" s="19" t="s">
        <v>28</v>
      </c>
      <c r="C90" s="20">
        <v>0</v>
      </c>
      <c r="D90" s="20">
        <v>0</v>
      </c>
      <c r="E90" s="20">
        <v>0</v>
      </c>
      <c r="F90" s="20">
        <v>1</v>
      </c>
      <c r="G90" s="20">
        <v>0</v>
      </c>
      <c r="H90" s="20">
        <v>0</v>
      </c>
      <c r="I90" s="20">
        <v>0</v>
      </c>
      <c r="J90" s="20"/>
      <c r="K90" s="20"/>
      <c r="L90" s="20"/>
      <c r="M90" s="20"/>
      <c r="N90" s="20"/>
      <c r="O90" s="31">
        <f t="shared" si="15"/>
        <v>1</v>
      </c>
      <c r="Q90" s="18"/>
      <c r="R90" s="12"/>
    </row>
    <row r="91" spans="1:18" x14ac:dyDescent="0.2">
      <c r="A91" s="1">
        <v>70124</v>
      </c>
      <c r="B91" s="19" t="s">
        <v>29</v>
      </c>
      <c r="C91" s="20"/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/>
      <c r="K91" s="20"/>
      <c r="L91" s="20"/>
      <c r="M91" s="20"/>
      <c r="N91" s="20"/>
      <c r="O91" s="31">
        <f t="shared" si="15"/>
        <v>0</v>
      </c>
      <c r="Q91" s="18"/>
      <c r="R91" s="12"/>
    </row>
    <row r="92" spans="1:18" x14ac:dyDescent="0.2">
      <c r="A92" s="1">
        <v>70127</v>
      </c>
      <c r="B92" s="19" t="s">
        <v>30</v>
      </c>
      <c r="C92" s="20">
        <v>85</v>
      </c>
      <c r="D92" s="20">
        <v>85</v>
      </c>
      <c r="E92" s="20">
        <v>70</v>
      </c>
      <c r="F92" s="20">
        <v>85</v>
      </c>
      <c r="G92" s="20">
        <v>81</v>
      </c>
      <c r="H92" s="20">
        <v>106</v>
      </c>
      <c r="I92" s="20">
        <v>153</v>
      </c>
      <c r="J92" s="20"/>
      <c r="K92" s="20"/>
      <c r="L92" s="20"/>
      <c r="M92" s="20"/>
      <c r="N92" s="20"/>
      <c r="O92" s="31">
        <f t="shared" si="15"/>
        <v>665</v>
      </c>
      <c r="Q92" s="18"/>
      <c r="R92" s="12"/>
    </row>
    <row r="93" spans="1:18" x14ac:dyDescent="0.2">
      <c r="B93" s="22" t="s">
        <v>31</v>
      </c>
      <c r="C93" s="23">
        <f>SUM(C80:C92)</f>
        <v>4081</v>
      </c>
      <c r="D93" s="23">
        <f t="shared" ref="D93:I93" si="16">SUM(D80:D92)</f>
        <v>3054</v>
      </c>
      <c r="E93" s="23">
        <f t="shared" si="16"/>
        <v>3510</v>
      </c>
      <c r="F93" s="23">
        <f t="shared" si="16"/>
        <v>4470</v>
      </c>
      <c r="G93" s="23">
        <f t="shared" si="16"/>
        <v>4938</v>
      </c>
      <c r="H93" s="23">
        <f t="shared" si="16"/>
        <v>4967</v>
      </c>
      <c r="I93" s="23">
        <f t="shared" si="16"/>
        <v>5673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4">
        <f t="shared" si="15"/>
        <v>30693</v>
      </c>
      <c r="Q93" s="18"/>
      <c r="R93" s="12"/>
    </row>
    <row r="94" spans="1:18" x14ac:dyDescent="0.2">
      <c r="A94" s="1">
        <v>10101</v>
      </c>
      <c r="B94" s="19" t="s">
        <v>32</v>
      </c>
      <c r="C94" s="12">
        <v>207</v>
      </c>
      <c r="D94" s="20">
        <v>163</v>
      </c>
      <c r="E94" s="20">
        <v>118</v>
      </c>
      <c r="F94" s="20">
        <v>274</v>
      </c>
      <c r="G94" s="20">
        <v>255</v>
      </c>
      <c r="H94" s="20">
        <v>222</v>
      </c>
      <c r="I94" s="20">
        <v>204</v>
      </c>
      <c r="J94" s="20"/>
      <c r="K94" s="20"/>
      <c r="L94" s="20"/>
      <c r="M94" s="20"/>
      <c r="N94" s="20"/>
      <c r="O94" s="31">
        <f t="shared" si="15"/>
        <v>1443</v>
      </c>
      <c r="Q94" s="18"/>
      <c r="R94" s="12"/>
    </row>
    <row r="95" spans="1:18" x14ac:dyDescent="0.2">
      <c r="A95" s="1">
        <v>10102</v>
      </c>
      <c r="B95" s="19" t="s">
        <v>33</v>
      </c>
      <c r="C95" s="12">
        <v>1879</v>
      </c>
      <c r="D95" s="20">
        <v>1628</v>
      </c>
      <c r="E95" s="20">
        <v>1308</v>
      </c>
      <c r="F95" s="20">
        <v>2078</v>
      </c>
      <c r="G95" s="20">
        <v>2381</v>
      </c>
      <c r="H95" s="20">
        <v>2290</v>
      </c>
      <c r="I95" s="20">
        <v>2167</v>
      </c>
      <c r="J95" s="20"/>
      <c r="K95" s="20"/>
      <c r="L95" s="20"/>
      <c r="M95" s="20"/>
      <c r="N95" s="20"/>
      <c r="O95" s="31">
        <f t="shared" si="15"/>
        <v>13731</v>
      </c>
      <c r="Q95" s="18"/>
      <c r="R95" s="12"/>
    </row>
    <row r="96" spans="1:18" x14ac:dyDescent="0.2">
      <c r="A96" s="1">
        <v>10103</v>
      </c>
      <c r="B96" s="19" t="s">
        <v>34</v>
      </c>
      <c r="C96" s="12">
        <v>145</v>
      </c>
      <c r="D96" s="20">
        <v>113</v>
      </c>
      <c r="E96" s="20">
        <v>61</v>
      </c>
      <c r="F96" s="20">
        <v>76</v>
      </c>
      <c r="G96" s="20">
        <v>160</v>
      </c>
      <c r="H96" s="20">
        <v>85</v>
      </c>
      <c r="I96" s="20">
        <v>204</v>
      </c>
      <c r="J96" s="20"/>
      <c r="K96" s="20"/>
      <c r="L96" s="20"/>
      <c r="M96" s="20"/>
      <c r="N96" s="20"/>
      <c r="O96" s="31">
        <f t="shared" si="15"/>
        <v>844</v>
      </c>
      <c r="Q96" s="18"/>
      <c r="R96" s="12"/>
    </row>
    <row r="97" spans="1:18" x14ac:dyDescent="0.2">
      <c r="A97" s="1">
        <v>10105</v>
      </c>
      <c r="B97" s="19" t="s">
        <v>35</v>
      </c>
      <c r="C97" s="12">
        <v>1782</v>
      </c>
      <c r="D97" s="20">
        <v>1529</v>
      </c>
      <c r="E97" s="20">
        <v>1349</v>
      </c>
      <c r="F97" s="20">
        <v>1506</v>
      </c>
      <c r="G97" s="20">
        <v>1582</v>
      </c>
      <c r="H97" s="20">
        <v>1827</v>
      </c>
      <c r="I97" s="20">
        <v>1760</v>
      </c>
      <c r="J97" s="20"/>
      <c r="K97" s="20"/>
      <c r="L97" s="20"/>
      <c r="M97" s="20"/>
      <c r="N97" s="20"/>
      <c r="O97" s="31">
        <f t="shared" si="15"/>
        <v>11335</v>
      </c>
      <c r="Q97" s="18"/>
      <c r="R97" s="12"/>
    </row>
    <row r="98" spans="1:18" x14ac:dyDescent="0.2">
      <c r="A98" s="1">
        <v>10106</v>
      </c>
      <c r="B98" s="19" t="s">
        <v>36</v>
      </c>
      <c r="C98" s="12">
        <v>695</v>
      </c>
      <c r="D98" s="20">
        <v>445</v>
      </c>
      <c r="E98" s="20">
        <v>474</v>
      </c>
      <c r="F98" s="20">
        <v>562</v>
      </c>
      <c r="G98" s="20">
        <v>662</v>
      </c>
      <c r="H98" s="20">
        <v>706</v>
      </c>
      <c r="I98" s="20">
        <v>691</v>
      </c>
      <c r="J98" s="20"/>
      <c r="K98" s="20"/>
      <c r="L98" s="20"/>
      <c r="M98" s="20"/>
      <c r="N98" s="20"/>
      <c r="O98" s="31">
        <f t="shared" si="15"/>
        <v>4235</v>
      </c>
      <c r="Q98" s="18"/>
      <c r="R98" s="12"/>
    </row>
    <row r="99" spans="1:18" x14ac:dyDescent="0.2">
      <c r="B99" s="22" t="s">
        <v>37</v>
      </c>
      <c r="C99" s="23">
        <f>SUM(C94:C98)</f>
        <v>4708</v>
      </c>
      <c r="D99" s="23">
        <f t="shared" ref="D99:I99" si="17">SUM(D94:D98)</f>
        <v>3878</v>
      </c>
      <c r="E99" s="23">
        <f t="shared" si="17"/>
        <v>3310</v>
      </c>
      <c r="F99" s="23">
        <f t="shared" si="17"/>
        <v>4496</v>
      </c>
      <c r="G99" s="23">
        <f t="shared" si="17"/>
        <v>5040</v>
      </c>
      <c r="H99" s="23">
        <f t="shared" si="17"/>
        <v>5130</v>
      </c>
      <c r="I99" s="23">
        <f t="shared" si="17"/>
        <v>5026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4">
        <f t="shared" si="15"/>
        <v>31588</v>
      </c>
      <c r="Q99" s="18"/>
      <c r="R99" s="12"/>
    </row>
    <row r="100" spans="1:18" x14ac:dyDescent="0.2">
      <c r="B100" s="34" t="s">
        <v>38</v>
      </c>
      <c r="C100" s="35">
        <f>+C99+C93+C79</f>
        <v>10526</v>
      </c>
      <c r="D100" s="35">
        <f t="shared" ref="D100:O100" si="18">+D99+D93+D79</f>
        <v>8350</v>
      </c>
      <c r="E100" s="35">
        <f t="shared" si="18"/>
        <v>8397</v>
      </c>
      <c r="F100" s="35">
        <f t="shared" si="18"/>
        <v>10597</v>
      </c>
      <c r="G100" s="35">
        <f t="shared" si="18"/>
        <v>11495</v>
      </c>
      <c r="H100" s="35">
        <f t="shared" si="18"/>
        <v>12264</v>
      </c>
      <c r="I100" s="35">
        <f t="shared" si="18"/>
        <v>12611</v>
      </c>
      <c r="J100" s="35">
        <f t="shared" si="18"/>
        <v>0</v>
      </c>
      <c r="K100" s="35">
        <f t="shared" si="18"/>
        <v>0</v>
      </c>
      <c r="L100" s="35">
        <f t="shared" si="18"/>
        <v>0</v>
      </c>
      <c r="M100" s="35">
        <f t="shared" si="18"/>
        <v>0</v>
      </c>
      <c r="N100" s="35">
        <f t="shared" si="18"/>
        <v>0</v>
      </c>
      <c r="O100" s="36">
        <f t="shared" si="18"/>
        <v>74240</v>
      </c>
      <c r="P100" s="12"/>
      <c r="Q100" s="18"/>
      <c r="R100" s="12"/>
    </row>
    <row r="101" spans="1:18" x14ac:dyDescent="0.2">
      <c r="B101" s="28" t="s">
        <v>43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Q101" s="14"/>
      <c r="R101" s="12"/>
    </row>
    <row r="102" spans="1:18" x14ac:dyDescent="0.2">
      <c r="B102" s="22" t="s">
        <v>17</v>
      </c>
      <c r="C102" s="43">
        <f>C79+C76+C53+C30+C7</f>
        <v>6444</v>
      </c>
      <c r="D102" s="43">
        <f t="shared" ref="D102:I102" si="19">D79+D76+D53+D30+D7</f>
        <v>6464</v>
      </c>
      <c r="E102" s="43">
        <f t="shared" si="19"/>
        <v>6540</v>
      </c>
      <c r="F102" s="43">
        <f t="shared" si="19"/>
        <v>6940</v>
      </c>
      <c r="G102" s="43">
        <f t="shared" si="19"/>
        <v>7056</v>
      </c>
      <c r="H102" s="43">
        <f t="shared" si="19"/>
        <v>9182</v>
      </c>
      <c r="I102" s="43">
        <f t="shared" si="19"/>
        <v>6186</v>
      </c>
      <c r="J102" s="43"/>
      <c r="K102" s="43"/>
      <c r="L102" s="43"/>
      <c r="M102" s="43"/>
      <c r="N102" s="43"/>
      <c r="O102" s="47">
        <f t="shared" ref="O102:O123" si="20">SUM(C102:N102)</f>
        <v>48812</v>
      </c>
      <c r="Q102" s="14"/>
      <c r="R102" s="12"/>
    </row>
    <row r="103" spans="1:18" x14ac:dyDescent="0.2">
      <c r="B103" s="19" t="s">
        <v>18</v>
      </c>
      <c r="C103" s="45">
        <f>C80+C54+C31+C8</f>
        <v>141</v>
      </c>
      <c r="D103" s="45">
        <f t="shared" ref="D103:I115" si="21">D80+D54+D31+D8</f>
        <v>112</v>
      </c>
      <c r="E103" s="45">
        <f t="shared" si="21"/>
        <v>112</v>
      </c>
      <c r="F103" s="45">
        <f t="shared" si="21"/>
        <v>129</v>
      </c>
      <c r="G103" s="45">
        <f t="shared" si="21"/>
        <v>126</v>
      </c>
      <c r="H103" s="45">
        <f t="shared" si="21"/>
        <v>125</v>
      </c>
      <c r="I103" s="45">
        <f t="shared" si="21"/>
        <v>136</v>
      </c>
      <c r="J103" s="45"/>
      <c r="K103" s="45"/>
      <c r="L103" s="45"/>
      <c r="M103" s="45"/>
      <c r="N103" s="45"/>
      <c r="O103" s="31">
        <f t="shared" si="20"/>
        <v>881</v>
      </c>
      <c r="Q103" s="14"/>
      <c r="R103" s="12"/>
    </row>
    <row r="104" spans="1:18" x14ac:dyDescent="0.2">
      <c r="B104" s="19" t="s">
        <v>19</v>
      </c>
      <c r="C104" s="20">
        <f t="shared" ref="C104:H115" si="22">C81+C55+C32+C9</f>
        <v>1844</v>
      </c>
      <c r="D104" s="20">
        <f t="shared" si="22"/>
        <v>1597</v>
      </c>
      <c r="E104" s="20">
        <f t="shared" si="22"/>
        <v>1837</v>
      </c>
      <c r="F104" s="20">
        <f t="shared" si="22"/>
        <v>1878</v>
      </c>
      <c r="G104" s="20">
        <f t="shared" si="22"/>
        <v>2033</v>
      </c>
      <c r="H104" s="20">
        <f t="shared" si="22"/>
        <v>2132</v>
      </c>
      <c r="I104" s="20">
        <f t="shared" si="21"/>
        <v>2255</v>
      </c>
      <c r="J104" s="20"/>
      <c r="K104" s="20"/>
      <c r="L104" s="20"/>
      <c r="M104" s="20"/>
      <c r="N104" s="20"/>
      <c r="O104" s="31">
        <f t="shared" si="20"/>
        <v>13576</v>
      </c>
      <c r="Q104" s="14"/>
      <c r="R104" s="12"/>
    </row>
    <row r="105" spans="1:18" x14ac:dyDescent="0.2">
      <c r="B105" s="19" t="s">
        <v>20</v>
      </c>
      <c r="C105" s="20">
        <f t="shared" si="22"/>
        <v>9</v>
      </c>
      <c r="D105" s="20">
        <f t="shared" si="22"/>
        <v>8</v>
      </c>
      <c r="E105" s="20">
        <f t="shared" si="22"/>
        <v>10</v>
      </c>
      <c r="F105" s="20">
        <f t="shared" si="22"/>
        <v>16</v>
      </c>
      <c r="G105" s="20">
        <f t="shared" si="22"/>
        <v>12</v>
      </c>
      <c r="H105" s="20">
        <f t="shared" si="22"/>
        <v>17</v>
      </c>
      <c r="I105" s="20">
        <f t="shared" si="21"/>
        <v>8</v>
      </c>
      <c r="J105" s="20"/>
      <c r="K105" s="20"/>
      <c r="L105" s="20"/>
      <c r="M105" s="20"/>
      <c r="N105" s="20"/>
      <c r="O105" s="31">
        <f t="shared" si="20"/>
        <v>80</v>
      </c>
      <c r="Q105" s="14"/>
      <c r="R105" s="12"/>
    </row>
    <row r="106" spans="1:18" x14ac:dyDescent="0.2">
      <c r="B106" s="19" t="s">
        <v>21</v>
      </c>
      <c r="C106" s="20">
        <f t="shared" si="22"/>
        <v>1789</v>
      </c>
      <c r="D106" s="20">
        <f t="shared" si="22"/>
        <v>1982</v>
      </c>
      <c r="E106" s="20">
        <f t="shared" si="22"/>
        <v>1800</v>
      </c>
      <c r="F106" s="20">
        <f t="shared" si="22"/>
        <v>1771</v>
      </c>
      <c r="G106" s="20">
        <f t="shared" si="22"/>
        <v>2155</v>
      </c>
      <c r="H106" s="20">
        <f t="shared" si="22"/>
        <v>1551</v>
      </c>
      <c r="I106" s="20">
        <f t="shared" si="21"/>
        <v>2267</v>
      </c>
      <c r="J106" s="20"/>
      <c r="K106" s="20"/>
      <c r="L106" s="20"/>
      <c r="M106" s="20"/>
      <c r="N106" s="20"/>
      <c r="O106" s="31">
        <f t="shared" si="20"/>
        <v>13315</v>
      </c>
      <c r="Q106" s="14"/>
      <c r="R106" s="12"/>
    </row>
    <row r="107" spans="1:18" x14ac:dyDescent="0.2">
      <c r="B107" s="19" t="s">
        <v>22</v>
      </c>
      <c r="C107" s="20">
        <f t="shared" si="22"/>
        <v>1574</v>
      </c>
      <c r="D107" s="20">
        <f t="shared" si="22"/>
        <v>1515</v>
      </c>
      <c r="E107" s="20">
        <f t="shared" si="22"/>
        <v>1685</v>
      </c>
      <c r="F107" s="20">
        <f t="shared" si="22"/>
        <v>1682</v>
      </c>
      <c r="G107" s="20">
        <f t="shared" si="22"/>
        <v>1944</v>
      </c>
      <c r="H107" s="20">
        <f t="shared" si="22"/>
        <v>1977</v>
      </c>
      <c r="I107" s="20">
        <f t="shared" si="21"/>
        <v>1846</v>
      </c>
      <c r="J107" s="20"/>
      <c r="K107" s="20"/>
      <c r="L107" s="20"/>
      <c r="M107" s="20"/>
      <c r="N107" s="20"/>
      <c r="O107" s="31">
        <f t="shared" si="20"/>
        <v>12223</v>
      </c>
      <c r="Q107" s="14"/>
      <c r="R107" s="12"/>
    </row>
    <row r="108" spans="1:18" x14ac:dyDescent="0.2">
      <c r="B108" s="19" t="s">
        <v>23</v>
      </c>
      <c r="C108" s="20">
        <f>C85+C59+C36+C13</f>
        <v>3333</v>
      </c>
      <c r="D108" s="20">
        <f t="shared" si="22"/>
        <v>2907</v>
      </c>
      <c r="E108" s="20">
        <f t="shared" si="22"/>
        <v>2895</v>
      </c>
      <c r="F108" s="20">
        <f t="shared" si="22"/>
        <v>3345</v>
      </c>
      <c r="G108" s="20">
        <f t="shared" si="22"/>
        <v>3459</v>
      </c>
      <c r="H108" s="20">
        <f t="shared" si="22"/>
        <v>3674</v>
      </c>
      <c r="I108" s="20">
        <f t="shared" si="21"/>
        <v>3809</v>
      </c>
      <c r="J108" s="20"/>
      <c r="K108" s="20"/>
      <c r="L108" s="20"/>
      <c r="M108" s="20"/>
      <c r="N108" s="20"/>
      <c r="O108" s="31">
        <f t="shared" si="20"/>
        <v>23422</v>
      </c>
      <c r="Q108" s="14"/>
      <c r="R108" s="12"/>
    </row>
    <row r="109" spans="1:18" x14ac:dyDescent="0.2">
      <c r="B109" s="19" t="s">
        <v>24</v>
      </c>
      <c r="C109" s="20">
        <f t="shared" si="22"/>
        <v>1</v>
      </c>
      <c r="D109" s="20">
        <f t="shared" si="22"/>
        <v>1</v>
      </c>
      <c r="E109" s="20">
        <f t="shared" si="22"/>
        <v>1</v>
      </c>
      <c r="F109" s="20">
        <f t="shared" si="22"/>
        <v>1</v>
      </c>
      <c r="G109" s="20">
        <f t="shared" si="22"/>
        <v>2</v>
      </c>
      <c r="H109" s="20">
        <f t="shared" si="22"/>
        <v>0</v>
      </c>
      <c r="I109" s="20">
        <f t="shared" si="21"/>
        <v>0</v>
      </c>
      <c r="J109" s="20"/>
      <c r="K109" s="20"/>
      <c r="L109" s="20"/>
      <c r="M109" s="20"/>
      <c r="N109" s="20"/>
      <c r="O109" s="31">
        <f t="shared" si="20"/>
        <v>6</v>
      </c>
      <c r="Q109" s="14"/>
      <c r="R109" s="12"/>
    </row>
    <row r="110" spans="1:18" x14ac:dyDescent="0.2">
      <c r="B110" s="19" t="s">
        <v>25</v>
      </c>
      <c r="C110" s="20">
        <f t="shared" si="22"/>
        <v>7</v>
      </c>
      <c r="D110" s="20">
        <f t="shared" si="22"/>
        <v>8</v>
      </c>
      <c r="E110" s="20">
        <f t="shared" si="22"/>
        <v>6</v>
      </c>
      <c r="F110" s="20">
        <f t="shared" si="22"/>
        <v>2</v>
      </c>
      <c r="G110" s="20">
        <f t="shared" si="22"/>
        <v>12</v>
      </c>
      <c r="H110" s="20">
        <f t="shared" si="22"/>
        <v>4</v>
      </c>
      <c r="I110" s="20">
        <f t="shared" si="21"/>
        <v>13</v>
      </c>
      <c r="J110" s="20"/>
      <c r="K110" s="20"/>
      <c r="L110" s="20"/>
      <c r="M110" s="20"/>
      <c r="N110" s="20"/>
      <c r="O110" s="31">
        <f t="shared" si="20"/>
        <v>52</v>
      </c>
      <c r="Q110" s="14"/>
      <c r="R110" s="12"/>
    </row>
    <row r="111" spans="1:18" x14ac:dyDescent="0.2">
      <c r="B111" s="19" t="s">
        <v>26</v>
      </c>
      <c r="C111" s="20">
        <f t="shared" si="22"/>
        <v>8</v>
      </c>
      <c r="D111" s="20">
        <f t="shared" si="22"/>
        <v>10</v>
      </c>
      <c r="E111" s="20">
        <f t="shared" si="22"/>
        <v>6</v>
      </c>
      <c r="F111" s="20">
        <f t="shared" si="22"/>
        <v>5</v>
      </c>
      <c r="G111" s="20">
        <f t="shared" si="22"/>
        <v>12</v>
      </c>
      <c r="H111" s="20">
        <f t="shared" si="22"/>
        <v>9</v>
      </c>
      <c r="I111" s="20">
        <f t="shared" si="21"/>
        <v>9</v>
      </c>
      <c r="J111" s="20"/>
      <c r="K111" s="20"/>
      <c r="L111" s="20"/>
      <c r="M111" s="20"/>
      <c r="N111" s="20"/>
      <c r="O111" s="31">
        <f t="shared" si="20"/>
        <v>59</v>
      </c>
      <c r="Q111" s="14"/>
      <c r="R111" s="12"/>
    </row>
    <row r="112" spans="1:18" x14ac:dyDescent="0.2">
      <c r="B112" s="19" t="s">
        <v>27</v>
      </c>
      <c r="C112" s="20">
        <f t="shared" si="22"/>
        <v>2436</v>
      </c>
      <c r="D112" s="20">
        <f t="shared" si="22"/>
        <v>1915</v>
      </c>
      <c r="E112" s="20">
        <f t="shared" si="22"/>
        <v>2464</v>
      </c>
      <c r="F112" s="20">
        <f t="shared" si="22"/>
        <v>3094</v>
      </c>
      <c r="G112" s="20">
        <f t="shared" si="22"/>
        <v>2998</v>
      </c>
      <c r="H112" s="20">
        <f t="shared" si="22"/>
        <v>2196</v>
      </c>
      <c r="I112" s="20">
        <f t="shared" si="21"/>
        <v>2655</v>
      </c>
      <c r="J112" s="20"/>
      <c r="K112" s="20"/>
      <c r="L112" s="20"/>
      <c r="M112" s="20"/>
      <c r="N112" s="20"/>
      <c r="O112" s="31">
        <f t="shared" si="20"/>
        <v>17758</v>
      </c>
      <c r="Q112" s="14"/>
      <c r="R112" s="12"/>
    </row>
    <row r="113" spans="2:18" x14ac:dyDescent="0.2">
      <c r="B113" s="19" t="s">
        <v>28</v>
      </c>
      <c r="C113" s="20">
        <f t="shared" si="22"/>
        <v>1</v>
      </c>
      <c r="D113" s="20">
        <f t="shared" si="22"/>
        <v>2</v>
      </c>
      <c r="E113" s="20">
        <f t="shared" si="22"/>
        <v>1</v>
      </c>
      <c r="F113" s="20">
        <f t="shared" si="22"/>
        <v>2</v>
      </c>
      <c r="G113" s="20">
        <f t="shared" si="22"/>
        <v>0</v>
      </c>
      <c r="H113" s="20">
        <f t="shared" si="22"/>
        <v>1</v>
      </c>
      <c r="I113" s="20">
        <f t="shared" si="21"/>
        <v>0</v>
      </c>
      <c r="J113" s="20"/>
      <c r="K113" s="20"/>
      <c r="L113" s="20"/>
      <c r="M113" s="20"/>
      <c r="N113" s="20"/>
      <c r="O113" s="31">
        <f t="shared" si="20"/>
        <v>7</v>
      </c>
      <c r="Q113" s="14"/>
      <c r="R113" s="12"/>
    </row>
    <row r="114" spans="2:18" x14ac:dyDescent="0.2">
      <c r="B114" s="19" t="s">
        <v>29</v>
      </c>
      <c r="C114" s="20">
        <f t="shared" si="22"/>
        <v>0</v>
      </c>
      <c r="D114" s="20">
        <f t="shared" si="22"/>
        <v>0</v>
      </c>
      <c r="E114" s="20">
        <f t="shared" si="22"/>
        <v>0</v>
      </c>
      <c r="F114" s="20">
        <f t="shared" si="22"/>
        <v>0</v>
      </c>
      <c r="G114" s="20">
        <f t="shared" si="22"/>
        <v>0</v>
      </c>
      <c r="H114" s="20">
        <f t="shared" si="22"/>
        <v>0</v>
      </c>
      <c r="I114" s="20">
        <f t="shared" si="21"/>
        <v>0</v>
      </c>
      <c r="J114" s="20"/>
      <c r="K114" s="20"/>
      <c r="L114" s="20"/>
      <c r="M114" s="20"/>
      <c r="N114" s="20"/>
      <c r="O114" s="31">
        <f t="shared" si="20"/>
        <v>0</v>
      </c>
      <c r="Q114" s="14"/>
      <c r="R114" s="12"/>
    </row>
    <row r="115" spans="2:18" x14ac:dyDescent="0.2">
      <c r="B115" s="19" t="s">
        <v>30</v>
      </c>
      <c r="C115" s="20">
        <f t="shared" si="22"/>
        <v>318</v>
      </c>
      <c r="D115" s="20">
        <f t="shared" si="22"/>
        <v>317</v>
      </c>
      <c r="E115" s="20">
        <f t="shared" si="22"/>
        <v>342</v>
      </c>
      <c r="F115" s="20">
        <f t="shared" si="22"/>
        <v>351</v>
      </c>
      <c r="G115" s="20">
        <f t="shared" si="22"/>
        <v>335</v>
      </c>
      <c r="H115" s="20">
        <f t="shared" si="22"/>
        <v>379</v>
      </c>
      <c r="I115" s="20">
        <f t="shared" si="21"/>
        <v>435</v>
      </c>
      <c r="J115" s="20"/>
      <c r="K115" s="20"/>
      <c r="L115" s="20"/>
      <c r="M115" s="20"/>
      <c r="N115" s="20"/>
      <c r="O115" s="31">
        <f t="shared" si="20"/>
        <v>2477</v>
      </c>
      <c r="Q115" s="14"/>
      <c r="R115" s="12"/>
    </row>
    <row r="116" spans="2:18" x14ac:dyDescent="0.2">
      <c r="B116" s="22" t="s">
        <v>31</v>
      </c>
      <c r="C116" s="23">
        <f>SUM(C103:C115)</f>
        <v>11461</v>
      </c>
      <c r="D116" s="23">
        <f t="shared" ref="D116:O116" si="23">SUM(D103:D115)</f>
        <v>10374</v>
      </c>
      <c r="E116" s="23">
        <f t="shared" si="23"/>
        <v>11159</v>
      </c>
      <c r="F116" s="23">
        <f t="shared" si="23"/>
        <v>12276</v>
      </c>
      <c r="G116" s="23">
        <f t="shared" si="23"/>
        <v>13088</v>
      </c>
      <c r="H116" s="23">
        <f t="shared" si="23"/>
        <v>12065</v>
      </c>
      <c r="I116" s="23">
        <f t="shared" si="23"/>
        <v>13433</v>
      </c>
      <c r="J116" s="23">
        <f t="shared" si="23"/>
        <v>0</v>
      </c>
      <c r="K116" s="23">
        <f t="shared" si="23"/>
        <v>0</v>
      </c>
      <c r="L116" s="23">
        <f t="shared" si="23"/>
        <v>0</v>
      </c>
      <c r="M116" s="23">
        <f t="shared" si="23"/>
        <v>0</v>
      </c>
      <c r="N116" s="23">
        <f t="shared" si="23"/>
        <v>0</v>
      </c>
      <c r="O116" s="24">
        <f t="shared" si="23"/>
        <v>83856</v>
      </c>
      <c r="P116" s="12"/>
      <c r="Q116" s="14"/>
      <c r="R116" s="12"/>
    </row>
    <row r="117" spans="2:18" x14ac:dyDescent="0.2">
      <c r="B117" s="19" t="s">
        <v>32</v>
      </c>
      <c r="C117" s="20">
        <f>C94+C68+C45+C22</f>
        <v>1165</v>
      </c>
      <c r="D117" s="20">
        <f t="shared" ref="D117:I121" si="24">D94+D68+D45+D22</f>
        <v>1199</v>
      </c>
      <c r="E117" s="20">
        <f t="shared" si="24"/>
        <v>1075</v>
      </c>
      <c r="F117" s="20">
        <f t="shared" si="24"/>
        <v>1336</v>
      </c>
      <c r="G117" s="20">
        <f t="shared" si="24"/>
        <v>1293</v>
      </c>
      <c r="H117" s="20">
        <f t="shared" si="24"/>
        <v>1091</v>
      </c>
      <c r="I117" s="20">
        <f t="shared" si="24"/>
        <v>1030</v>
      </c>
      <c r="J117" s="20"/>
      <c r="K117" s="20"/>
      <c r="L117" s="20"/>
      <c r="M117" s="20"/>
      <c r="N117" s="20"/>
      <c r="O117" s="31">
        <f t="shared" si="20"/>
        <v>8189</v>
      </c>
      <c r="Q117" s="14"/>
      <c r="R117" s="12"/>
    </row>
    <row r="118" spans="2:18" x14ac:dyDescent="0.2">
      <c r="B118" s="19" t="s">
        <v>33</v>
      </c>
      <c r="C118" s="20">
        <f t="shared" ref="C118:H121" si="25">C95+C69+C46+C23</f>
        <v>8320</v>
      </c>
      <c r="D118" s="20">
        <f t="shared" si="25"/>
        <v>8953</v>
      </c>
      <c r="E118" s="20">
        <f t="shared" si="25"/>
        <v>9020</v>
      </c>
      <c r="F118" s="20">
        <f t="shared" si="25"/>
        <v>9970</v>
      </c>
      <c r="G118" s="20">
        <f t="shared" si="25"/>
        <v>10963</v>
      </c>
      <c r="H118" s="20">
        <f t="shared" si="25"/>
        <v>9623</v>
      </c>
      <c r="I118" s="20">
        <f t="shared" si="24"/>
        <v>9091</v>
      </c>
      <c r="J118" s="20"/>
      <c r="K118" s="20"/>
      <c r="L118" s="20"/>
      <c r="M118" s="20"/>
      <c r="N118" s="20"/>
      <c r="O118" s="31">
        <f t="shared" si="20"/>
        <v>65940</v>
      </c>
      <c r="Q118" s="14"/>
      <c r="R118" s="12"/>
    </row>
    <row r="119" spans="2:18" x14ac:dyDescent="0.2">
      <c r="B119" s="19" t="s">
        <v>34</v>
      </c>
      <c r="C119" s="20">
        <f t="shared" si="25"/>
        <v>404</v>
      </c>
      <c r="D119" s="20">
        <f t="shared" si="25"/>
        <v>372</v>
      </c>
      <c r="E119" s="20">
        <f t="shared" si="25"/>
        <v>360</v>
      </c>
      <c r="F119" s="20">
        <f t="shared" si="25"/>
        <v>414</v>
      </c>
      <c r="G119" s="20">
        <f t="shared" si="25"/>
        <v>477</v>
      </c>
      <c r="H119" s="20">
        <f t="shared" si="25"/>
        <v>383</v>
      </c>
      <c r="I119" s="20">
        <f t="shared" si="24"/>
        <v>497</v>
      </c>
      <c r="J119" s="20"/>
      <c r="K119" s="20"/>
      <c r="L119" s="20"/>
      <c r="M119" s="20"/>
      <c r="N119" s="20"/>
      <c r="O119" s="31">
        <f t="shared" si="20"/>
        <v>2907</v>
      </c>
      <c r="Q119" s="14"/>
      <c r="R119" s="12"/>
    </row>
    <row r="120" spans="2:18" x14ac:dyDescent="0.2">
      <c r="B120" s="19" t="s">
        <v>35</v>
      </c>
      <c r="C120" s="20">
        <f t="shared" si="25"/>
        <v>4872</v>
      </c>
      <c r="D120" s="20">
        <f t="shared" si="25"/>
        <v>4533</v>
      </c>
      <c r="E120" s="20">
        <f t="shared" si="25"/>
        <v>4659</v>
      </c>
      <c r="F120" s="20">
        <f t="shared" si="25"/>
        <v>4604</v>
      </c>
      <c r="G120" s="20">
        <f t="shared" si="25"/>
        <v>4447</v>
      </c>
      <c r="H120" s="20">
        <f t="shared" si="25"/>
        <v>5034</v>
      </c>
      <c r="I120" s="20">
        <f t="shared" si="24"/>
        <v>4670</v>
      </c>
      <c r="J120" s="20"/>
      <c r="K120" s="20"/>
      <c r="L120" s="20"/>
      <c r="M120" s="20"/>
      <c r="N120" s="20"/>
      <c r="O120" s="31">
        <f t="shared" si="20"/>
        <v>32819</v>
      </c>
      <c r="Q120" s="14"/>
      <c r="R120" s="12"/>
    </row>
    <row r="121" spans="2:18" x14ac:dyDescent="0.2">
      <c r="B121" s="19" t="s">
        <v>36</v>
      </c>
      <c r="C121" s="20">
        <f>C98+C72+C49+C26</f>
        <v>1762</v>
      </c>
      <c r="D121" s="20">
        <f t="shared" si="25"/>
        <v>1243</v>
      </c>
      <c r="E121" s="20">
        <f t="shared" si="25"/>
        <v>1402</v>
      </c>
      <c r="F121" s="20">
        <f t="shared" si="25"/>
        <v>1450</v>
      </c>
      <c r="G121" s="20">
        <f t="shared" si="25"/>
        <v>1726</v>
      </c>
      <c r="H121" s="20">
        <f t="shared" si="25"/>
        <v>1703</v>
      </c>
      <c r="I121" s="20">
        <f t="shared" si="24"/>
        <v>1593</v>
      </c>
      <c r="J121" s="20"/>
      <c r="K121" s="20"/>
      <c r="L121" s="20"/>
      <c r="M121" s="20"/>
      <c r="N121" s="20"/>
      <c r="O121" s="31">
        <f t="shared" si="20"/>
        <v>10879</v>
      </c>
      <c r="Q121" s="14"/>
      <c r="R121" s="12"/>
    </row>
    <row r="122" spans="2:18" x14ac:dyDescent="0.2">
      <c r="B122" s="22" t="s">
        <v>37</v>
      </c>
      <c r="C122" s="23">
        <f>SUM(C117:C121)</f>
        <v>16523</v>
      </c>
      <c r="D122" s="23">
        <f t="shared" ref="D122:I122" si="26">SUM(D117:D121)</f>
        <v>16300</v>
      </c>
      <c r="E122" s="23">
        <f t="shared" si="26"/>
        <v>16516</v>
      </c>
      <c r="F122" s="23">
        <f t="shared" si="26"/>
        <v>17774</v>
      </c>
      <c r="G122" s="23">
        <f t="shared" si="26"/>
        <v>18906</v>
      </c>
      <c r="H122" s="23">
        <f t="shared" si="26"/>
        <v>17834</v>
      </c>
      <c r="I122" s="23">
        <f t="shared" si="26"/>
        <v>16881</v>
      </c>
      <c r="J122" s="23"/>
      <c r="K122" s="23"/>
      <c r="L122" s="23"/>
      <c r="M122" s="23"/>
      <c r="N122" s="23"/>
      <c r="O122" s="31">
        <f t="shared" si="20"/>
        <v>120734</v>
      </c>
      <c r="Q122" s="48"/>
      <c r="R122" s="12"/>
    </row>
    <row r="123" spans="2:18" ht="13.5" thickBot="1" x14ac:dyDescent="0.25">
      <c r="B123" s="49" t="s">
        <v>38</v>
      </c>
      <c r="C123" s="50">
        <f>C122+C116+C102</f>
        <v>34428</v>
      </c>
      <c r="D123" s="50">
        <f t="shared" ref="D123:I123" si="27">D122+D116+D102</f>
        <v>33138</v>
      </c>
      <c r="E123" s="50">
        <f t="shared" si="27"/>
        <v>34215</v>
      </c>
      <c r="F123" s="50">
        <f t="shared" si="27"/>
        <v>36990</v>
      </c>
      <c r="G123" s="50">
        <f t="shared" si="27"/>
        <v>39050</v>
      </c>
      <c r="H123" s="50">
        <f t="shared" si="27"/>
        <v>39081</v>
      </c>
      <c r="I123" s="50">
        <f t="shared" si="27"/>
        <v>36500</v>
      </c>
      <c r="J123" s="50"/>
      <c r="K123" s="50"/>
      <c r="L123" s="50"/>
      <c r="M123" s="50"/>
      <c r="N123" s="50"/>
      <c r="O123" s="51">
        <f t="shared" si="20"/>
        <v>253402</v>
      </c>
      <c r="Q123" s="48"/>
      <c r="R123" s="12"/>
    </row>
    <row r="124" spans="2:18" ht="13.5" thickTop="1" x14ac:dyDescent="0.2">
      <c r="B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Q124" s="14"/>
      <c r="R124" s="12"/>
    </row>
    <row r="125" spans="2:18" x14ac:dyDescent="0.2">
      <c r="B125" s="2" t="s">
        <v>44</v>
      </c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3"/>
      <c r="N125" s="52"/>
      <c r="O125" s="52"/>
      <c r="Q125" s="12"/>
      <c r="R125" s="12"/>
    </row>
    <row r="126" spans="2:18" x14ac:dyDescent="0.2">
      <c r="B126" s="52"/>
      <c r="Q126" s="12"/>
      <c r="R126" s="12"/>
    </row>
    <row r="128" spans="2:18" x14ac:dyDescent="0.2">
      <c r="C128" s="3"/>
    </row>
    <row r="133" spans="2:2" x14ac:dyDescent="0.2">
      <c r="B133" s="54"/>
    </row>
  </sheetData>
  <mergeCells count="8">
    <mergeCell ref="B78:O78"/>
    <mergeCell ref="B101:O101"/>
    <mergeCell ref="B2:O2"/>
    <mergeCell ref="B3:O3"/>
    <mergeCell ref="B6:O6"/>
    <mergeCell ref="B29:O29"/>
    <mergeCell ref="B52:O52"/>
    <mergeCell ref="B75:O75"/>
  </mergeCells>
  <printOptions horizontalCentered="1"/>
  <pageMargins left="0.19685039370078741" right="0.19685039370078741" top="1.1417322834645669" bottom="0.6692913385826772" header="0" footer="0"/>
  <pageSetup scale="9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showGridLines="0" zoomScale="80" zoomScaleNormal="80" workbookViewId="0">
      <selection activeCell="R15" sqref="R15"/>
    </sheetView>
  </sheetViews>
  <sheetFormatPr baseColWidth="10" defaultRowHeight="12.75" x14ac:dyDescent="0.2"/>
  <cols>
    <col min="1" max="1" width="24.7109375" style="315" customWidth="1"/>
    <col min="2" max="7" width="10.85546875" style="315" bestFit="1" customWidth="1"/>
    <col min="8" max="8" width="10.85546875" style="315" customWidth="1"/>
    <col min="9" max="9" width="10.85546875" style="315" bestFit="1" customWidth="1"/>
    <col min="10" max="10" width="11.5703125" style="315" bestFit="1" customWidth="1"/>
    <col min="11" max="13" width="10.85546875" style="315" bestFit="1" customWidth="1"/>
    <col min="14" max="14" width="12" style="315" bestFit="1" customWidth="1"/>
    <col min="15" max="16384" width="11.42578125" style="315"/>
  </cols>
  <sheetData>
    <row r="1" spans="1:14" x14ac:dyDescent="0.2">
      <c r="A1" s="226"/>
      <c r="B1" s="226"/>
      <c r="C1" s="226"/>
      <c r="D1" s="226"/>
      <c r="E1" s="226"/>
      <c r="F1" s="226"/>
      <c r="G1" s="226"/>
      <c r="H1" s="77"/>
      <c r="I1" s="77"/>
      <c r="J1" s="77"/>
      <c r="K1" s="77"/>
      <c r="L1" s="77"/>
    </row>
    <row r="2" spans="1:14" x14ac:dyDescent="0.2">
      <c r="A2" s="316" t="s">
        <v>610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247"/>
      <c r="M2" s="318"/>
    </row>
    <row r="3" spans="1:14" x14ac:dyDescent="0.2">
      <c r="A3" s="319" t="s">
        <v>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1"/>
      <c r="N3" s="321"/>
    </row>
    <row r="4" spans="1:14" ht="15" x14ac:dyDescent="0.2">
      <c r="A4" s="322" t="s">
        <v>236</v>
      </c>
      <c r="B4" s="323" t="s">
        <v>3</v>
      </c>
      <c r="C4" s="323" t="s">
        <v>4</v>
      </c>
      <c r="D4" s="323" t="s">
        <v>5</v>
      </c>
      <c r="E4" s="323" t="s">
        <v>6</v>
      </c>
      <c r="F4" s="323" t="s">
        <v>7</v>
      </c>
      <c r="G4" s="323" t="s">
        <v>8</v>
      </c>
      <c r="H4" s="323" t="s">
        <v>9</v>
      </c>
      <c r="I4" s="323" t="s">
        <v>10</v>
      </c>
      <c r="J4" s="323" t="s">
        <v>11</v>
      </c>
      <c r="K4" s="323" t="s">
        <v>12</v>
      </c>
      <c r="L4" s="323" t="s">
        <v>13</v>
      </c>
      <c r="M4" s="323" t="s">
        <v>14</v>
      </c>
      <c r="N4" s="324" t="s">
        <v>64</v>
      </c>
    </row>
    <row r="5" spans="1:14" s="77" customFormat="1" x14ac:dyDescent="0.2">
      <c r="A5" s="325" t="s">
        <v>238</v>
      </c>
      <c r="B5" s="326">
        <v>318</v>
      </c>
      <c r="C5" s="327">
        <v>318</v>
      </c>
      <c r="D5" s="326">
        <v>317</v>
      </c>
      <c r="E5" s="326">
        <v>315</v>
      </c>
      <c r="F5" s="326">
        <v>315</v>
      </c>
      <c r="G5" s="328">
        <v>316</v>
      </c>
      <c r="H5" s="328">
        <v>316</v>
      </c>
      <c r="I5" s="329"/>
      <c r="J5" s="328"/>
      <c r="K5" s="328"/>
      <c r="L5" s="328"/>
      <c r="M5" s="328"/>
      <c r="N5" s="330">
        <f t="shared" ref="N5:N19" si="0">AVERAGE(B5:M5)</f>
        <v>316.42857142857144</v>
      </c>
    </row>
    <row r="6" spans="1:14" s="77" customFormat="1" x14ac:dyDescent="0.2">
      <c r="A6" s="325" t="s">
        <v>239</v>
      </c>
      <c r="B6" s="331">
        <v>364</v>
      </c>
      <c r="C6" s="332">
        <v>365</v>
      </c>
      <c r="D6" s="331">
        <v>364</v>
      </c>
      <c r="E6" s="331">
        <v>364</v>
      </c>
      <c r="F6" s="331">
        <v>363</v>
      </c>
      <c r="G6" s="328">
        <v>363</v>
      </c>
      <c r="H6" s="328">
        <v>365</v>
      </c>
      <c r="I6" s="333"/>
      <c r="J6" s="328"/>
      <c r="K6" s="328"/>
      <c r="L6" s="328"/>
      <c r="M6" s="328"/>
      <c r="N6" s="330">
        <f t="shared" si="0"/>
        <v>364</v>
      </c>
    </row>
    <row r="7" spans="1:14" s="77" customFormat="1" x14ac:dyDescent="0.2">
      <c r="A7" s="325" t="s">
        <v>240</v>
      </c>
      <c r="B7" s="331">
        <v>291</v>
      </c>
      <c r="C7" s="332">
        <v>286</v>
      </c>
      <c r="D7" s="331">
        <v>283</v>
      </c>
      <c r="E7" s="331">
        <v>285</v>
      </c>
      <c r="F7" s="331">
        <v>281</v>
      </c>
      <c r="G7" s="328">
        <v>280</v>
      </c>
      <c r="H7" s="328">
        <v>280</v>
      </c>
      <c r="I7" s="333"/>
      <c r="J7" s="328"/>
      <c r="K7" s="328"/>
      <c r="L7" s="328"/>
      <c r="M7" s="328"/>
      <c r="N7" s="330">
        <f t="shared" si="0"/>
        <v>283.71428571428572</v>
      </c>
    </row>
    <row r="8" spans="1:14" s="77" customFormat="1" x14ac:dyDescent="0.2">
      <c r="A8" s="325" t="s">
        <v>241</v>
      </c>
      <c r="B8" s="331">
        <v>206</v>
      </c>
      <c r="C8" s="332">
        <v>207</v>
      </c>
      <c r="D8" s="331">
        <v>206</v>
      </c>
      <c r="E8" s="331">
        <v>205</v>
      </c>
      <c r="F8" s="331">
        <v>205</v>
      </c>
      <c r="G8" s="328">
        <v>205</v>
      </c>
      <c r="H8" s="328">
        <v>205</v>
      </c>
      <c r="I8" s="333"/>
      <c r="J8" s="328"/>
      <c r="K8" s="328"/>
      <c r="L8" s="328"/>
      <c r="M8" s="328"/>
      <c r="N8" s="330">
        <f>AVERAGE(B8:M8)</f>
        <v>205.57142857142858</v>
      </c>
    </row>
    <row r="9" spans="1:14" s="77" customFormat="1" x14ac:dyDescent="0.2">
      <c r="A9" s="325" t="s">
        <v>242</v>
      </c>
      <c r="B9" s="331">
        <v>677</v>
      </c>
      <c r="C9" s="332">
        <v>682</v>
      </c>
      <c r="D9" s="331">
        <v>678</v>
      </c>
      <c r="E9" s="331">
        <v>672</v>
      </c>
      <c r="F9" s="331">
        <v>670</v>
      </c>
      <c r="G9" s="328">
        <v>668</v>
      </c>
      <c r="H9" s="328">
        <v>671</v>
      </c>
      <c r="I9" s="333"/>
      <c r="J9" s="328"/>
      <c r="K9" s="328"/>
      <c r="L9" s="328"/>
      <c r="M9" s="328"/>
      <c r="N9" s="330">
        <f t="shared" si="0"/>
        <v>674</v>
      </c>
    </row>
    <row r="10" spans="1:14" s="77" customFormat="1" x14ac:dyDescent="0.2">
      <c r="A10" s="325" t="s">
        <v>243</v>
      </c>
      <c r="B10" s="331">
        <v>2193</v>
      </c>
      <c r="C10" s="332">
        <v>2180</v>
      </c>
      <c r="D10" s="331">
        <v>2170</v>
      </c>
      <c r="E10" s="331">
        <v>2163</v>
      </c>
      <c r="F10" s="331">
        <v>2167</v>
      </c>
      <c r="G10" s="328">
        <v>2165</v>
      </c>
      <c r="H10" s="328">
        <v>2155</v>
      </c>
      <c r="I10" s="333"/>
      <c r="J10" s="328"/>
      <c r="K10" s="328"/>
      <c r="L10" s="328"/>
      <c r="M10" s="328"/>
      <c r="N10" s="330">
        <f t="shared" si="0"/>
        <v>2170.4285714285716</v>
      </c>
    </row>
    <row r="11" spans="1:14" s="77" customFormat="1" x14ac:dyDescent="0.2">
      <c r="A11" s="325" t="s">
        <v>244</v>
      </c>
      <c r="B11" s="331">
        <v>818</v>
      </c>
      <c r="C11" s="332">
        <v>809</v>
      </c>
      <c r="D11" s="331">
        <v>810</v>
      </c>
      <c r="E11" s="331">
        <v>811</v>
      </c>
      <c r="F11" s="331">
        <v>811</v>
      </c>
      <c r="G11" s="328">
        <v>808</v>
      </c>
      <c r="H11" s="328">
        <v>807</v>
      </c>
      <c r="I11" s="333"/>
      <c r="J11" s="328"/>
      <c r="K11" s="328"/>
      <c r="L11" s="328"/>
      <c r="M11" s="328"/>
      <c r="N11" s="330">
        <f t="shared" si="0"/>
        <v>810.57142857142856</v>
      </c>
    </row>
    <row r="12" spans="1:14" s="77" customFormat="1" x14ac:dyDescent="0.2">
      <c r="A12" s="325" t="s">
        <v>245</v>
      </c>
      <c r="B12" s="331">
        <v>1029</v>
      </c>
      <c r="C12" s="332">
        <v>1033</v>
      </c>
      <c r="D12" s="331">
        <v>1025</v>
      </c>
      <c r="E12" s="331">
        <v>1012</v>
      </c>
      <c r="F12" s="331">
        <v>1008</v>
      </c>
      <c r="G12" s="328">
        <v>997</v>
      </c>
      <c r="H12" s="328">
        <v>992</v>
      </c>
      <c r="I12" s="333"/>
      <c r="J12" s="328"/>
      <c r="K12" s="328"/>
      <c r="L12" s="328"/>
      <c r="M12" s="328"/>
      <c r="N12" s="330">
        <f t="shared" si="0"/>
        <v>1013.7142857142857</v>
      </c>
    </row>
    <row r="13" spans="1:14" s="77" customFormat="1" x14ac:dyDescent="0.2">
      <c r="A13" s="325" t="s">
        <v>246</v>
      </c>
      <c r="B13" s="331">
        <v>5553</v>
      </c>
      <c r="C13" s="332">
        <v>5551</v>
      </c>
      <c r="D13" s="331">
        <v>5529</v>
      </c>
      <c r="E13" s="331">
        <v>5494</v>
      </c>
      <c r="F13" s="331">
        <v>5467</v>
      </c>
      <c r="G13" s="328">
        <v>5426</v>
      </c>
      <c r="H13" s="328">
        <v>5409</v>
      </c>
      <c r="I13" s="333"/>
      <c r="J13" s="328"/>
      <c r="K13" s="328"/>
      <c r="L13" s="328"/>
      <c r="M13" s="328"/>
      <c r="N13" s="330">
        <f t="shared" si="0"/>
        <v>5489.8571428571431</v>
      </c>
    </row>
    <row r="14" spans="1:14" s="77" customFormat="1" x14ac:dyDescent="0.2">
      <c r="A14" s="325" t="s">
        <v>247</v>
      </c>
      <c r="B14" s="331">
        <v>1607</v>
      </c>
      <c r="C14" s="332">
        <v>1608</v>
      </c>
      <c r="D14" s="331">
        <v>1605</v>
      </c>
      <c r="E14" s="331">
        <v>1600</v>
      </c>
      <c r="F14" s="331">
        <v>1591</v>
      </c>
      <c r="G14" s="328">
        <v>1579</v>
      </c>
      <c r="H14" s="328">
        <v>1568</v>
      </c>
      <c r="I14" s="333"/>
      <c r="J14" s="328"/>
      <c r="K14" s="328"/>
      <c r="L14" s="328"/>
      <c r="M14" s="328"/>
      <c r="N14" s="330">
        <f t="shared" si="0"/>
        <v>1594</v>
      </c>
    </row>
    <row r="15" spans="1:14" s="77" customFormat="1" x14ac:dyDescent="0.2">
      <c r="A15" s="325" t="s">
        <v>248</v>
      </c>
      <c r="B15" s="331">
        <v>627</v>
      </c>
      <c r="C15" s="332">
        <v>624</v>
      </c>
      <c r="D15" s="331">
        <v>625</v>
      </c>
      <c r="E15" s="331">
        <v>624</v>
      </c>
      <c r="F15" s="331">
        <v>624</v>
      </c>
      <c r="G15" s="328">
        <v>626</v>
      </c>
      <c r="H15" s="328">
        <v>631</v>
      </c>
      <c r="I15" s="333"/>
      <c r="J15" s="328"/>
      <c r="K15" s="328"/>
      <c r="L15" s="328"/>
      <c r="M15" s="328"/>
      <c r="N15" s="330">
        <f t="shared" si="0"/>
        <v>625.85714285714289</v>
      </c>
    </row>
    <row r="16" spans="1:14" s="77" customFormat="1" x14ac:dyDescent="0.2">
      <c r="A16" s="325" t="s">
        <v>249</v>
      </c>
      <c r="B16" s="331">
        <v>3225</v>
      </c>
      <c r="C16" s="332">
        <v>3214</v>
      </c>
      <c r="D16" s="331">
        <v>3207</v>
      </c>
      <c r="E16" s="331">
        <v>3196</v>
      </c>
      <c r="F16" s="331">
        <v>3150</v>
      </c>
      <c r="G16" s="328">
        <v>3134</v>
      </c>
      <c r="H16" s="328">
        <v>3122</v>
      </c>
      <c r="I16" s="333"/>
      <c r="J16" s="328"/>
      <c r="K16" s="328"/>
      <c r="L16" s="328"/>
      <c r="M16" s="328"/>
      <c r="N16" s="330">
        <f t="shared" si="0"/>
        <v>3178.2857142857142</v>
      </c>
    </row>
    <row r="17" spans="1:14" s="77" customFormat="1" x14ac:dyDescent="0.2">
      <c r="A17" s="325" t="s">
        <v>250</v>
      </c>
      <c r="B17" s="331">
        <v>132</v>
      </c>
      <c r="C17" s="332">
        <v>135</v>
      </c>
      <c r="D17" s="331">
        <v>134</v>
      </c>
      <c r="E17" s="331">
        <v>132</v>
      </c>
      <c r="F17" s="331">
        <v>129</v>
      </c>
      <c r="G17" s="328">
        <v>128</v>
      </c>
      <c r="H17" s="328">
        <v>129</v>
      </c>
      <c r="I17" s="333"/>
      <c r="J17" s="328"/>
      <c r="K17" s="328"/>
      <c r="L17" s="328"/>
      <c r="M17" s="328"/>
      <c r="N17" s="330">
        <f t="shared" si="0"/>
        <v>131.28571428571428</v>
      </c>
    </row>
    <row r="18" spans="1:14" s="77" customFormat="1" x14ac:dyDescent="0.2">
      <c r="A18" s="325" t="s">
        <v>251</v>
      </c>
      <c r="B18" s="331">
        <v>125</v>
      </c>
      <c r="C18" s="332">
        <v>125</v>
      </c>
      <c r="D18" s="331">
        <v>124</v>
      </c>
      <c r="E18" s="331">
        <v>124</v>
      </c>
      <c r="F18" s="331">
        <v>124</v>
      </c>
      <c r="G18" s="328">
        <v>122</v>
      </c>
      <c r="H18" s="328">
        <v>121</v>
      </c>
      <c r="I18" s="333"/>
      <c r="J18" s="328"/>
      <c r="K18" s="328"/>
      <c r="L18" s="328"/>
      <c r="M18" s="328"/>
      <c r="N18" s="330">
        <f t="shared" si="0"/>
        <v>123.57142857142857</v>
      </c>
    </row>
    <row r="19" spans="1:14" s="77" customFormat="1" x14ac:dyDescent="0.2">
      <c r="A19" s="334" t="s">
        <v>252</v>
      </c>
      <c r="B19" s="335">
        <v>6371</v>
      </c>
      <c r="C19" s="336">
        <v>6354</v>
      </c>
      <c r="D19" s="335">
        <v>6316</v>
      </c>
      <c r="E19" s="335">
        <v>6302</v>
      </c>
      <c r="F19" s="335">
        <v>6240</v>
      </c>
      <c r="G19" s="337">
        <v>6214</v>
      </c>
      <c r="H19" s="337">
        <v>6172</v>
      </c>
      <c r="I19" s="338"/>
      <c r="J19" s="337"/>
      <c r="K19" s="337"/>
      <c r="L19" s="337"/>
      <c r="M19" s="337"/>
      <c r="N19" s="339">
        <f t="shared" si="0"/>
        <v>6281.2857142857147</v>
      </c>
    </row>
    <row r="20" spans="1:14" x14ac:dyDescent="0.2">
      <c r="A20" s="340" t="s">
        <v>611</v>
      </c>
      <c r="B20" s="341">
        <f t="shared" ref="B20:H20" si="1">SUM(B5:B19)</f>
        <v>23536</v>
      </c>
      <c r="C20" s="341">
        <f t="shared" si="1"/>
        <v>23491</v>
      </c>
      <c r="D20" s="341">
        <f t="shared" si="1"/>
        <v>23393</v>
      </c>
      <c r="E20" s="341">
        <f t="shared" si="1"/>
        <v>23299</v>
      </c>
      <c r="F20" s="341">
        <f t="shared" si="1"/>
        <v>23145</v>
      </c>
      <c r="G20" s="341">
        <f t="shared" si="1"/>
        <v>23031</v>
      </c>
      <c r="H20" s="341">
        <f t="shared" si="1"/>
        <v>22943</v>
      </c>
      <c r="I20" s="341"/>
      <c r="J20" s="341"/>
      <c r="K20" s="342"/>
      <c r="L20" s="342"/>
      <c r="M20" s="342"/>
      <c r="N20" s="343">
        <f>AVERAGE(B20:M20)</f>
        <v>23262.571428571428</v>
      </c>
    </row>
    <row r="21" spans="1:14" x14ac:dyDescent="0.2">
      <c r="A21" s="77"/>
    </row>
    <row r="22" spans="1:14" x14ac:dyDescent="0.2">
      <c r="A22" s="316" t="s">
        <v>612</v>
      </c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18"/>
      <c r="M22" s="318"/>
    </row>
    <row r="23" spans="1:14" x14ac:dyDescent="0.2">
      <c r="A23" s="345" t="s">
        <v>613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8"/>
    </row>
    <row r="24" spans="1:14" ht="17.25" customHeight="1" x14ac:dyDescent="0.2">
      <c r="A24" s="322" t="s">
        <v>236</v>
      </c>
      <c r="B24" s="323" t="s">
        <v>3</v>
      </c>
      <c r="C24" s="323" t="s">
        <v>4</v>
      </c>
      <c r="D24" s="323" t="s">
        <v>5</v>
      </c>
      <c r="E24" s="323" t="s">
        <v>6</v>
      </c>
      <c r="F24" s="323" t="s">
        <v>7</v>
      </c>
      <c r="G24" s="323" t="s">
        <v>8</v>
      </c>
      <c r="H24" s="323" t="s">
        <v>9</v>
      </c>
      <c r="I24" s="323" t="s">
        <v>10</v>
      </c>
      <c r="J24" s="323" t="s">
        <v>11</v>
      </c>
      <c r="K24" s="323" t="s">
        <v>12</v>
      </c>
      <c r="L24" s="323" t="s">
        <v>13</v>
      </c>
      <c r="M24" s="323" t="s">
        <v>14</v>
      </c>
      <c r="N24" s="324" t="s">
        <v>38</v>
      </c>
    </row>
    <row r="25" spans="1:14" s="77" customFormat="1" x14ac:dyDescent="0.2">
      <c r="A25" s="325" t="s">
        <v>238</v>
      </c>
      <c r="B25" s="326">
        <v>20252</v>
      </c>
      <c r="C25" s="326">
        <v>20439</v>
      </c>
      <c r="D25" s="326">
        <v>20312</v>
      </c>
      <c r="E25" s="326">
        <v>20210</v>
      </c>
      <c r="F25" s="326">
        <v>20173</v>
      </c>
      <c r="G25" s="326">
        <v>20273.847000000002</v>
      </c>
      <c r="H25" s="328">
        <v>20188.148000000001</v>
      </c>
      <c r="I25" s="329"/>
      <c r="J25" s="328"/>
      <c r="K25" s="328"/>
      <c r="L25" s="328"/>
      <c r="M25" s="328"/>
      <c r="N25" s="346">
        <f t="shared" ref="N25:N39" si="2">SUM(B25:M25)</f>
        <v>141847.995</v>
      </c>
    </row>
    <row r="26" spans="1:14" s="77" customFormat="1" x14ac:dyDescent="0.2">
      <c r="A26" s="325" t="s">
        <v>239</v>
      </c>
      <c r="B26" s="331">
        <v>23308</v>
      </c>
      <c r="C26" s="331">
        <v>23443</v>
      </c>
      <c r="D26" s="331">
        <v>23338</v>
      </c>
      <c r="E26" s="331">
        <v>23305</v>
      </c>
      <c r="F26" s="331">
        <v>23312</v>
      </c>
      <c r="G26" s="331">
        <v>23328.955999999998</v>
      </c>
      <c r="H26" s="328">
        <v>23406.083999999999</v>
      </c>
      <c r="I26" s="333"/>
      <c r="J26" s="328"/>
      <c r="K26" s="328"/>
      <c r="L26" s="328"/>
      <c r="M26" s="328"/>
      <c r="N26" s="346">
        <f t="shared" si="2"/>
        <v>163441.04</v>
      </c>
    </row>
    <row r="27" spans="1:14" s="77" customFormat="1" x14ac:dyDescent="0.2">
      <c r="A27" s="325" t="s">
        <v>240</v>
      </c>
      <c r="B27" s="331">
        <v>18583</v>
      </c>
      <c r="C27" s="331">
        <v>18185</v>
      </c>
      <c r="D27" s="331">
        <v>18181</v>
      </c>
      <c r="E27" s="331">
        <v>18271</v>
      </c>
      <c r="F27" s="331">
        <v>17973</v>
      </c>
      <c r="G27" s="331">
        <v>17900.03</v>
      </c>
      <c r="H27" s="328">
        <v>17865.751</v>
      </c>
      <c r="I27" s="333"/>
      <c r="J27" s="328"/>
      <c r="K27" s="328"/>
      <c r="L27" s="328"/>
      <c r="M27" s="328"/>
      <c r="N27" s="346">
        <f t="shared" si="2"/>
        <v>126958.781</v>
      </c>
    </row>
    <row r="28" spans="1:14" s="77" customFormat="1" x14ac:dyDescent="0.2">
      <c r="A28" s="325" t="s">
        <v>241</v>
      </c>
      <c r="B28" s="331">
        <v>13116</v>
      </c>
      <c r="C28" s="331">
        <v>13266</v>
      </c>
      <c r="D28" s="331">
        <v>13232</v>
      </c>
      <c r="E28" s="331">
        <v>13099</v>
      </c>
      <c r="F28" s="331">
        <v>13075</v>
      </c>
      <c r="G28" s="331">
        <v>13124.546</v>
      </c>
      <c r="H28" s="328">
        <v>13122.404</v>
      </c>
      <c r="I28" s="333"/>
      <c r="J28" s="328"/>
      <c r="K28" s="328"/>
      <c r="L28" s="328"/>
      <c r="M28" s="328"/>
      <c r="N28" s="346">
        <f t="shared" si="2"/>
        <v>92034.95</v>
      </c>
    </row>
    <row r="29" spans="1:14" s="77" customFormat="1" x14ac:dyDescent="0.2">
      <c r="A29" s="325" t="s">
        <v>242</v>
      </c>
      <c r="B29" s="331">
        <v>43431</v>
      </c>
      <c r="C29" s="331">
        <v>43693</v>
      </c>
      <c r="D29" s="331">
        <v>43281</v>
      </c>
      <c r="E29" s="331">
        <v>43074</v>
      </c>
      <c r="F29" s="331">
        <v>42844</v>
      </c>
      <c r="G29" s="331">
        <v>42855.093999999997</v>
      </c>
      <c r="H29" s="328">
        <v>42919.366000000002</v>
      </c>
      <c r="I29" s="333"/>
      <c r="J29" s="328"/>
      <c r="K29" s="328"/>
      <c r="L29" s="328"/>
      <c r="M29" s="328"/>
      <c r="N29" s="346">
        <f t="shared" si="2"/>
        <v>302097.45999999996</v>
      </c>
    </row>
    <row r="30" spans="1:14" s="77" customFormat="1" x14ac:dyDescent="0.2">
      <c r="A30" s="325" t="s">
        <v>243</v>
      </c>
      <c r="B30" s="331">
        <v>140199</v>
      </c>
      <c r="C30" s="331">
        <v>139573</v>
      </c>
      <c r="D30" s="85">
        <v>139018</v>
      </c>
      <c r="E30" s="331">
        <v>138345</v>
      </c>
      <c r="F30" s="331">
        <v>139074</v>
      </c>
      <c r="G30" s="331">
        <v>138574.728</v>
      </c>
      <c r="H30" s="328">
        <v>138056.26</v>
      </c>
      <c r="I30" s="333"/>
      <c r="J30" s="328"/>
      <c r="K30" s="328"/>
      <c r="L30" s="328"/>
      <c r="M30" s="328"/>
      <c r="N30" s="346">
        <f t="shared" si="2"/>
        <v>972839.98800000001</v>
      </c>
    </row>
    <row r="31" spans="1:14" s="77" customFormat="1" x14ac:dyDescent="0.2">
      <c r="A31" s="325" t="s">
        <v>244</v>
      </c>
      <c r="B31" s="331">
        <v>52132</v>
      </c>
      <c r="C31" s="331">
        <v>51759</v>
      </c>
      <c r="D31" s="331">
        <v>51971</v>
      </c>
      <c r="E31" s="331">
        <v>52001</v>
      </c>
      <c r="F31" s="331">
        <v>51821</v>
      </c>
      <c r="G31" s="331">
        <v>51707.627</v>
      </c>
      <c r="H31" s="328">
        <v>51656.209000000003</v>
      </c>
      <c r="I31" s="333"/>
      <c r="J31" s="328"/>
      <c r="K31" s="328"/>
      <c r="L31" s="328"/>
      <c r="M31" s="328"/>
      <c r="N31" s="346">
        <f t="shared" si="2"/>
        <v>363047.83600000001</v>
      </c>
    </row>
    <row r="32" spans="1:14" s="77" customFormat="1" x14ac:dyDescent="0.2">
      <c r="A32" s="325" t="s">
        <v>245</v>
      </c>
      <c r="B32" s="331">
        <v>65936</v>
      </c>
      <c r="C32" s="331">
        <v>66141</v>
      </c>
      <c r="D32" s="331">
        <v>65509</v>
      </c>
      <c r="E32" s="331">
        <v>64597</v>
      </c>
      <c r="F32" s="331">
        <v>64303</v>
      </c>
      <c r="G32" s="331">
        <v>63670.974999999999</v>
      </c>
      <c r="H32" s="328">
        <v>63439.593000000001</v>
      </c>
      <c r="I32" s="333"/>
      <c r="J32" s="328"/>
      <c r="K32" s="328"/>
      <c r="L32" s="328"/>
      <c r="M32" s="328"/>
      <c r="N32" s="346">
        <f t="shared" si="2"/>
        <v>453596.56799999997</v>
      </c>
    </row>
    <row r="33" spans="1:14" s="77" customFormat="1" x14ac:dyDescent="0.2">
      <c r="A33" s="325" t="s">
        <v>246</v>
      </c>
      <c r="B33" s="331">
        <v>355250</v>
      </c>
      <c r="C33" s="331">
        <v>355175</v>
      </c>
      <c r="D33" s="331">
        <v>353662</v>
      </c>
      <c r="E33" s="347">
        <v>351800</v>
      </c>
      <c r="F33" s="331">
        <v>349287</v>
      </c>
      <c r="G33" s="331">
        <v>347168.46100000001</v>
      </c>
      <c r="H33" s="328">
        <v>345448.08600000001</v>
      </c>
      <c r="I33" s="333"/>
      <c r="J33" s="328"/>
      <c r="K33" s="328"/>
      <c r="L33" s="328"/>
      <c r="M33" s="328"/>
      <c r="N33" s="346">
        <f t="shared" si="2"/>
        <v>2457790.5470000003</v>
      </c>
    </row>
    <row r="34" spans="1:14" s="77" customFormat="1" x14ac:dyDescent="0.2">
      <c r="A34" s="325" t="s">
        <v>247</v>
      </c>
      <c r="B34" s="331">
        <v>102854</v>
      </c>
      <c r="C34" s="331">
        <v>102818</v>
      </c>
      <c r="D34" s="331">
        <v>102648</v>
      </c>
      <c r="E34" s="331">
        <v>102320</v>
      </c>
      <c r="F34" s="331">
        <v>101817</v>
      </c>
      <c r="G34" s="331">
        <v>101101.428</v>
      </c>
      <c r="H34" s="328">
        <v>100212.318</v>
      </c>
      <c r="I34" s="333"/>
      <c r="J34" s="328"/>
      <c r="K34" s="328"/>
      <c r="L34" s="328"/>
      <c r="M34" s="328"/>
      <c r="N34" s="346">
        <f t="shared" si="2"/>
        <v>713770.74599999993</v>
      </c>
    </row>
    <row r="35" spans="1:14" s="77" customFormat="1" x14ac:dyDescent="0.2">
      <c r="A35" s="325" t="s">
        <v>248</v>
      </c>
      <c r="B35" s="331">
        <v>40136</v>
      </c>
      <c r="C35" s="331">
        <v>39941</v>
      </c>
      <c r="D35" s="331">
        <v>39830</v>
      </c>
      <c r="E35" s="331">
        <v>39980</v>
      </c>
      <c r="F35" s="331">
        <v>40051</v>
      </c>
      <c r="G35" s="331">
        <v>40172.767999999996</v>
      </c>
      <c r="H35" s="328">
        <v>40459.853999999999</v>
      </c>
      <c r="I35" s="333"/>
      <c r="J35" s="328"/>
      <c r="K35" s="328"/>
      <c r="L35" s="328"/>
      <c r="M35" s="328"/>
      <c r="N35" s="346">
        <f t="shared" si="2"/>
        <v>280570.62199999997</v>
      </c>
    </row>
    <row r="36" spans="1:14" s="77" customFormat="1" x14ac:dyDescent="0.2">
      <c r="A36" s="325" t="s">
        <v>249</v>
      </c>
      <c r="B36" s="331">
        <v>205997</v>
      </c>
      <c r="C36" s="331">
        <v>205918</v>
      </c>
      <c r="D36" s="331">
        <v>205357</v>
      </c>
      <c r="E36" s="331">
        <v>203998</v>
      </c>
      <c r="F36" s="331">
        <v>201590</v>
      </c>
      <c r="G36" s="331">
        <v>200576.74799999999</v>
      </c>
      <c r="H36" s="328">
        <v>199546.23999999999</v>
      </c>
      <c r="I36" s="333"/>
      <c r="J36" s="328"/>
      <c r="K36" s="328"/>
      <c r="L36" s="328"/>
      <c r="M36" s="328"/>
      <c r="N36" s="346">
        <f t="shared" si="2"/>
        <v>1422982.9879999999</v>
      </c>
    </row>
    <row r="37" spans="1:14" s="77" customFormat="1" x14ac:dyDescent="0.2">
      <c r="A37" s="325" t="s">
        <v>250</v>
      </c>
      <c r="B37" s="331">
        <v>8484</v>
      </c>
      <c r="C37" s="331">
        <v>8615</v>
      </c>
      <c r="D37" s="331">
        <v>8585</v>
      </c>
      <c r="E37" s="331">
        <v>8465</v>
      </c>
      <c r="F37" s="331">
        <v>8253</v>
      </c>
      <c r="G37" s="331">
        <v>8226.9439999999995</v>
      </c>
      <c r="H37" s="328">
        <v>8256.9380000000001</v>
      </c>
      <c r="I37" s="333"/>
      <c r="J37" s="328"/>
      <c r="K37" s="328"/>
      <c r="L37" s="328"/>
      <c r="M37" s="328"/>
      <c r="N37" s="346">
        <f t="shared" si="2"/>
        <v>58885.882000000005</v>
      </c>
    </row>
    <row r="38" spans="1:14" s="77" customFormat="1" x14ac:dyDescent="0.2">
      <c r="A38" s="325" t="s">
        <v>251</v>
      </c>
      <c r="B38" s="331">
        <v>8008</v>
      </c>
      <c r="C38" s="331">
        <v>8019</v>
      </c>
      <c r="D38" s="331">
        <v>7970</v>
      </c>
      <c r="E38" s="331">
        <v>7933</v>
      </c>
      <c r="F38" s="331">
        <v>7927</v>
      </c>
      <c r="G38" s="331">
        <v>7796.3149999999996</v>
      </c>
      <c r="H38" s="328">
        <v>7777.0330000000004</v>
      </c>
      <c r="I38" s="333"/>
      <c r="J38" s="328"/>
      <c r="K38" s="328"/>
      <c r="L38" s="328"/>
      <c r="M38" s="328"/>
      <c r="N38" s="346">
        <f t="shared" si="2"/>
        <v>55430.348000000005</v>
      </c>
    </row>
    <row r="39" spans="1:14" s="77" customFormat="1" x14ac:dyDescent="0.2">
      <c r="A39" s="334" t="s">
        <v>252</v>
      </c>
      <c r="B39" s="331">
        <v>407859</v>
      </c>
      <c r="C39" s="331">
        <v>406501</v>
      </c>
      <c r="D39" s="331">
        <v>404416</v>
      </c>
      <c r="E39" s="331">
        <v>403253</v>
      </c>
      <c r="F39" s="331">
        <v>399399</v>
      </c>
      <c r="G39" s="331">
        <v>397421.37800000003</v>
      </c>
      <c r="H39" s="328">
        <v>394841.89299999998</v>
      </c>
      <c r="I39" s="337"/>
      <c r="J39" s="337"/>
      <c r="K39" s="337"/>
      <c r="L39" s="337"/>
      <c r="M39" s="337"/>
      <c r="N39" s="348">
        <f t="shared" si="2"/>
        <v>2813691.2710000002</v>
      </c>
    </row>
    <row r="40" spans="1:14" x14ac:dyDescent="0.2">
      <c r="A40" s="340" t="s">
        <v>611</v>
      </c>
      <c r="B40" s="349">
        <f t="shared" ref="B40:M40" si="3">SUM(B25:B39)</f>
        <v>1505545</v>
      </c>
      <c r="C40" s="349">
        <f t="shared" si="3"/>
        <v>1503486</v>
      </c>
      <c r="D40" s="349">
        <f t="shared" si="3"/>
        <v>1497310</v>
      </c>
      <c r="E40" s="349">
        <f t="shared" si="3"/>
        <v>1490651</v>
      </c>
      <c r="F40" s="349">
        <f t="shared" si="3"/>
        <v>1480899</v>
      </c>
      <c r="G40" s="349">
        <f t="shared" si="3"/>
        <v>1473899.8449999997</v>
      </c>
      <c r="H40" s="349">
        <f t="shared" si="3"/>
        <v>1467196.1770000001</v>
      </c>
      <c r="I40" s="349">
        <f t="shared" si="3"/>
        <v>0</v>
      </c>
      <c r="J40" s="349">
        <f t="shared" si="3"/>
        <v>0</v>
      </c>
      <c r="K40" s="342">
        <f t="shared" si="3"/>
        <v>0</v>
      </c>
      <c r="L40" s="342">
        <f t="shared" si="3"/>
        <v>0</v>
      </c>
      <c r="M40" s="342">
        <f t="shared" si="3"/>
        <v>0</v>
      </c>
      <c r="N40" s="343">
        <f>SUM(B40:M40)</f>
        <v>10418987.022</v>
      </c>
    </row>
    <row r="41" spans="1:14" x14ac:dyDescent="0.2">
      <c r="A41" s="350" t="s">
        <v>614</v>
      </c>
    </row>
  </sheetData>
  <printOptions horizontalCentered="1"/>
  <pageMargins left="0.19685039370078741" right="0.19685039370078741" top="0.19685039370078741" bottom="0.98425196850393704" header="0.39370078740157483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zoomScaleNormal="100" workbookViewId="0">
      <selection activeCell="R15" sqref="R15"/>
    </sheetView>
  </sheetViews>
  <sheetFormatPr baseColWidth="10" defaultRowHeight="12.75" x14ac:dyDescent="0.2"/>
  <cols>
    <col min="1" max="1" width="29.5703125" customWidth="1"/>
    <col min="2" max="2" width="8.140625" bestFit="1" customWidth="1"/>
    <col min="3" max="3" width="7.85546875" bestFit="1" customWidth="1"/>
    <col min="4" max="9" width="8.140625" bestFit="1" customWidth="1"/>
    <col min="10" max="10" width="10.28515625" bestFit="1" customWidth="1"/>
    <col min="11" max="11" width="8.140625" bestFit="1" customWidth="1"/>
    <col min="12" max="12" width="11.28515625" bestFit="1" customWidth="1"/>
    <col min="13" max="13" width="10.28515625" bestFit="1" customWidth="1"/>
    <col min="14" max="14" width="10.85546875" bestFit="1" customWidth="1"/>
  </cols>
  <sheetData>
    <row r="1" spans="1:15" ht="15" x14ac:dyDescent="0.25">
      <c r="A1" s="351"/>
      <c r="B1" s="352" t="s">
        <v>615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5" x14ac:dyDescent="0.2">
      <c r="B2" s="354" t="s">
        <v>1</v>
      </c>
      <c r="C2" s="354"/>
      <c r="D2" s="354"/>
      <c r="E2" s="354"/>
      <c r="F2" s="354"/>
      <c r="G2" s="355"/>
      <c r="H2" s="355"/>
      <c r="I2" s="355"/>
      <c r="J2" s="355"/>
      <c r="K2" s="355"/>
      <c r="L2" s="355"/>
      <c r="M2" s="355"/>
      <c r="N2" s="355"/>
    </row>
    <row r="3" spans="1:15" ht="15" x14ac:dyDescent="0.25">
      <c r="A3" s="356"/>
      <c r="B3" s="357"/>
      <c r="C3" s="357"/>
      <c r="D3" s="357"/>
    </row>
    <row r="4" spans="1:15" s="359" customFormat="1" ht="23.25" customHeight="1" x14ac:dyDescent="0.2">
      <c r="A4" s="323"/>
      <c r="B4" s="323" t="s">
        <v>616</v>
      </c>
      <c r="C4" s="323" t="s">
        <v>617</v>
      </c>
      <c r="D4" s="323" t="s">
        <v>618</v>
      </c>
      <c r="E4" s="323" t="s">
        <v>619</v>
      </c>
      <c r="F4" s="323" t="s">
        <v>620</v>
      </c>
      <c r="G4" s="323" t="s">
        <v>621</v>
      </c>
      <c r="H4" s="323" t="s">
        <v>622</v>
      </c>
      <c r="I4" s="323" t="s">
        <v>623</v>
      </c>
      <c r="J4" s="323" t="s">
        <v>624</v>
      </c>
      <c r="K4" s="323" t="s">
        <v>625</v>
      </c>
      <c r="L4" s="323" t="s">
        <v>626</v>
      </c>
      <c r="M4" s="323" t="s">
        <v>627</v>
      </c>
      <c r="N4" s="358" t="s">
        <v>38</v>
      </c>
    </row>
    <row r="5" spans="1:15" ht="30" x14ac:dyDescent="0.2">
      <c r="A5" s="360" t="s">
        <v>628</v>
      </c>
      <c r="B5" s="361">
        <f t="shared" ref="B5:M5" si="0">SUM(B6:B8)</f>
        <v>3152</v>
      </c>
      <c r="C5" s="361">
        <f t="shared" si="0"/>
        <v>2786</v>
      </c>
      <c r="D5" s="361">
        <f t="shared" si="0"/>
        <v>2901</v>
      </c>
      <c r="E5" s="361">
        <f t="shared" si="0"/>
        <v>3008</v>
      </c>
      <c r="F5" s="361">
        <f t="shared" si="0"/>
        <v>2835</v>
      </c>
      <c r="G5" s="361">
        <f t="shared" si="0"/>
        <v>2181</v>
      </c>
      <c r="H5" s="361">
        <f t="shared" si="0"/>
        <v>2302</v>
      </c>
      <c r="I5" s="361">
        <f t="shared" si="0"/>
        <v>0</v>
      </c>
      <c r="J5" s="361">
        <f t="shared" si="0"/>
        <v>0</v>
      </c>
      <c r="K5" s="361">
        <f t="shared" si="0"/>
        <v>0</v>
      </c>
      <c r="L5" s="361">
        <f t="shared" si="0"/>
        <v>0</v>
      </c>
      <c r="M5" s="361">
        <f t="shared" si="0"/>
        <v>0</v>
      </c>
      <c r="N5" s="362">
        <f t="shared" ref="N5:N12" si="1">SUM(B5:M5)</f>
        <v>19165</v>
      </c>
    </row>
    <row r="6" spans="1:15" ht="15" x14ac:dyDescent="0.25">
      <c r="A6" s="363" t="s">
        <v>629</v>
      </c>
      <c r="B6" s="364">
        <v>3118</v>
      </c>
      <c r="C6" s="364">
        <v>2778</v>
      </c>
      <c r="D6" s="364">
        <v>2899</v>
      </c>
      <c r="E6" s="364">
        <v>3000</v>
      </c>
      <c r="F6" s="364">
        <v>2831</v>
      </c>
      <c r="G6" s="364">
        <v>2177</v>
      </c>
      <c r="H6" s="365">
        <v>2300</v>
      </c>
      <c r="I6" s="365"/>
      <c r="J6" s="365"/>
      <c r="K6" s="365"/>
      <c r="L6" s="365"/>
      <c r="M6" s="365"/>
      <c r="N6" s="366">
        <f t="shared" si="1"/>
        <v>19103</v>
      </c>
    </row>
    <row r="7" spans="1:15" ht="15" x14ac:dyDescent="0.25">
      <c r="A7" s="367" t="s">
        <v>630</v>
      </c>
      <c r="B7" s="368">
        <v>4</v>
      </c>
      <c r="C7" s="368">
        <v>4</v>
      </c>
      <c r="D7" s="369">
        <v>0</v>
      </c>
      <c r="E7" s="369">
        <v>0</v>
      </c>
      <c r="F7" s="369">
        <v>0</v>
      </c>
      <c r="G7" s="369">
        <v>0</v>
      </c>
      <c r="H7" s="369">
        <v>0</v>
      </c>
      <c r="I7" s="369"/>
      <c r="J7" s="369"/>
      <c r="K7" s="369"/>
      <c r="L7" s="369"/>
      <c r="M7" s="369"/>
      <c r="N7" s="370">
        <f t="shared" si="1"/>
        <v>8</v>
      </c>
    </row>
    <row r="8" spans="1:15" ht="15" x14ac:dyDescent="0.25">
      <c r="A8" s="371" t="s">
        <v>631</v>
      </c>
      <c r="B8" s="372">
        <v>30</v>
      </c>
      <c r="C8" s="372">
        <v>4</v>
      </c>
      <c r="D8" s="373">
        <v>2</v>
      </c>
      <c r="E8" s="373">
        <v>8</v>
      </c>
      <c r="F8" s="373">
        <v>4</v>
      </c>
      <c r="G8" s="373">
        <v>4</v>
      </c>
      <c r="H8" s="373">
        <v>2</v>
      </c>
      <c r="I8" s="373"/>
      <c r="J8" s="373"/>
      <c r="K8" s="373"/>
      <c r="L8" s="373"/>
      <c r="M8" s="373"/>
      <c r="N8" s="374">
        <f t="shared" si="1"/>
        <v>54</v>
      </c>
    </row>
    <row r="9" spans="1:15" ht="30" x14ac:dyDescent="0.2">
      <c r="A9" s="360" t="s">
        <v>632</v>
      </c>
      <c r="B9" s="361">
        <f t="shared" ref="B9:M9" si="2">SUM(B10:B12)</f>
        <v>6</v>
      </c>
      <c r="C9" s="361">
        <f t="shared" si="2"/>
        <v>6</v>
      </c>
      <c r="D9" s="361">
        <f t="shared" si="2"/>
        <v>5</v>
      </c>
      <c r="E9" s="361">
        <f t="shared" si="2"/>
        <v>13</v>
      </c>
      <c r="F9" s="361">
        <f t="shared" si="2"/>
        <v>9</v>
      </c>
      <c r="G9" s="361">
        <f t="shared" si="2"/>
        <v>10</v>
      </c>
      <c r="H9" s="361">
        <f t="shared" si="2"/>
        <v>6</v>
      </c>
      <c r="I9" s="361">
        <f t="shared" si="2"/>
        <v>0</v>
      </c>
      <c r="J9" s="361">
        <f t="shared" si="2"/>
        <v>0</v>
      </c>
      <c r="K9" s="361">
        <f t="shared" si="2"/>
        <v>0</v>
      </c>
      <c r="L9" s="361">
        <f t="shared" si="2"/>
        <v>0</v>
      </c>
      <c r="M9" s="361">
        <f t="shared" si="2"/>
        <v>0</v>
      </c>
      <c r="N9" s="375">
        <f t="shared" si="1"/>
        <v>55</v>
      </c>
    </row>
    <row r="10" spans="1:15" ht="15" x14ac:dyDescent="0.25">
      <c r="A10" s="363" t="s">
        <v>629</v>
      </c>
      <c r="B10" s="376">
        <v>4</v>
      </c>
      <c r="C10" s="377">
        <v>6</v>
      </c>
      <c r="D10" s="377">
        <v>5</v>
      </c>
      <c r="E10" s="377">
        <v>13</v>
      </c>
      <c r="F10" s="377">
        <v>8</v>
      </c>
      <c r="G10" s="377">
        <v>10</v>
      </c>
      <c r="H10" s="377">
        <v>6</v>
      </c>
      <c r="I10" s="377"/>
      <c r="J10" s="365"/>
      <c r="K10" s="365"/>
      <c r="L10" s="365"/>
      <c r="M10" s="365"/>
      <c r="N10" s="366">
        <f t="shared" si="1"/>
        <v>52</v>
      </c>
    </row>
    <row r="11" spans="1:15" ht="15" x14ac:dyDescent="0.25">
      <c r="A11" s="367" t="s">
        <v>630</v>
      </c>
      <c r="B11" s="376">
        <v>1</v>
      </c>
      <c r="C11" s="377">
        <v>0</v>
      </c>
      <c r="D11" s="377">
        <v>0</v>
      </c>
      <c r="E11" s="377">
        <v>0</v>
      </c>
      <c r="F11" s="377">
        <v>0</v>
      </c>
      <c r="G11" s="377">
        <v>0</v>
      </c>
      <c r="H11" s="377">
        <v>0</v>
      </c>
      <c r="I11" s="377"/>
      <c r="J11" s="369"/>
      <c r="K11" s="369"/>
      <c r="L11" s="369"/>
      <c r="M11" s="369"/>
      <c r="N11" s="370">
        <f t="shared" si="1"/>
        <v>1</v>
      </c>
    </row>
    <row r="12" spans="1:15" ht="15" x14ac:dyDescent="0.25">
      <c r="A12" s="371" t="s">
        <v>631</v>
      </c>
      <c r="B12" s="376">
        <v>1</v>
      </c>
      <c r="C12" s="377">
        <v>0</v>
      </c>
      <c r="D12" s="377">
        <v>0</v>
      </c>
      <c r="E12" s="377">
        <v>0</v>
      </c>
      <c r="F12" s="377">
        <v>1</v>
      </c>
      <c r="G12" s="377">
        <v>0</v>
      </c>
      <c r="H12" s="377">
        <v>0</v>
      </c>
      <c r="I12" s="377"/>
      <c r="J12" s="373"/>
      <c r="K12" s="373"/>
      <c r="L12" s="373"/>
      <c r="M12" s="373"/>
      <c r="N12" s="374">
        <f t="shared" si="1"/>
        <v>2</v>
      </c>
    </row>
    <row r="13" spans="1:15" ht="30" x14ac:dyDescent="0.2">
      <c r="A13" s="360" t="s">
        <v>633</v>
      </c>
      <c r="B13" s="361">
        <v>469737</v>
      </c>
      <c r="C13" s="361">
        <v>415296</v>
      </c>
      <c r="D13" s="378">
        <v>432253</v>
      </c>
      <c r="E13" s="378">
        <v>449359</v>
      </c>
      <c r="F13" s="378">
        <v>423031</v>
      </c>
      <c r="G13" s="378">
        <v>325900</v>
      </c>
      <c r="H13" s="378">
        <v>343303</v>
      </c>
      <c r="I13" s="378"/>
      <c r="J13" s="378"/>
      <c r="K13" s="378"/>
      <c r="L13" s="378"/>
      <c r="M13" s="378"/>
      <c r="N13" s="375">
        <f>SUM(B13:M13)</f>
        <v>2858879</v>
      </c>
    </row>
    <row r="14" spans="1:15" ht="30" x14ac:dyDescent="0.25">
      <c r="A14" s="379" t="s">
        <v>634</v>
      </c>
      <c r="B14" s="380">
        <f>+B13/B15*1000</f>
        <v>148745.09183027231</v>
      </c>
      <c r="C14" s="380">
        <f t="shared" ref="C14:H14" si="3">+C13/C15*1000</f>
        <v>148744.98567335244</v>
      </c>
      <c r="D14" s="380">
        <f t="shared" si="3"/>
        <v>148745.01032346868</v>
      </c>
      <c r="E14" s="380">
        <f t="shared" si="3"/>
        <v>148745.11751075805</v>
      </c>
      <c r="F14" s="380">
        <f t="shared" si="3"/>
        <v>148745.07735583687</v>
      </c>
      <c r="G14" s="380">
        <f t="shared" si="3"/>
        <v>148744.86535828389</v>
      </c>
      <c r="H14" s="380">
        <f t="shared" si="3"/>
        <v>148744.80069324089</v>
      </c>
      <c r="I14" s="380"/>
      <c r="J14" s="380"/>
      <c r="K14" s="380"/>
      <c r="L14" s="380"/>
      <c r="M14" s="380"/>
      <c r="N14" s="381">
        <f>SUM(B14:M14)</f>
        <v>1041214.9487452132</v>
      </c>
    </row>
    <row r="15" spans="1:15" ht="15" x14ac:dyDescent="0.2">
      <c r="A15" s="382" t="s">
        <v>635</v>
      </c>
      <c r="B15" s="383">
        <f t="shared" ref="B15:G15" si="4">SUM(B9,B5)</f>
        <v>3158</v>
      </c>
      <c r="C15" s="383">
        <f t="shared" si="4"/>
        <v>2792</v>
      </c>
      <c r="D15" s="383">
        <f t="shared" si="4"/>
        <v>2906</v>
      </c>
      <c r="E15" s="383">
        <f t="shared" si="4"/>
        <v>3021</v>
      </c>
      <c r="F15" s="383">
        <f t="shared" si="4"/>
        <v>2844</v>
      </c>
      <c r="G15" s="383">
        <f t="shared" si="4"/>
        <v>2191</v>
      </c>
      <c r="H15" s="383">
        <f t="shared" ref="H15:M15" si="5">H9+H5</f>
        <v>2308</v>
      </c>
      <c r="I15" s="383">
        <f t="shared" si="5"/>
        <v>0</v>
      </c>
      <c r="J15" s="383">
        <f t="shared" si="5"/>
        <v>0</v>
      </c>
      <c r="K15" s="383">
        <f t="shared" si="5"/>
        <v>0</v>
      </c>
      <c r="L15" s="383">
        <f>L9+L5</f>
        <v>0</v>
      </c>
      <c r="M15" s="383">
        <f t="shared" si="5"/>
        <v>0</v>
      </c>
      <c r="N15" s="362">
        <f>N9+N5</f>
        <v>19220</v>
      </c>
      <c r="O15" s="384"/>
    </row>
    <row r="16" spans="1:15" x14ac:dyDescent="0.2">
      <c r="B16" s="385"/>
      <c r="C16" s="385"/>
      <c r="D16" s="385"/>
      <c r="E16" s="385"/>
    </row>
    <row r="17" spans="1:1" x14ac:dyDescent="0.2">
      <c r="A17" s="386" t="s">
        <v>614</v>
      </c>
    </row>
  </sheetData>
  <mergeCells count="2">
    <mergeCell ref="B2:N2"/>
    <mergeCell ref="B3:D3"/>
  </mergeCells>
  <pageMargins left="0.7" right="0.7" top="0.75" bottom="0.75" header="0.3" footer="0.3"/>
  <pageSetup paperSize="1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3"/>
  <sheetViews>
    <sheetView showGridLines="0" zoomScale="90" zoomScaleNormal="90" workbookViewId="0">
      <selection activeCell="R15" sqref="R15"/>
    </sheetView>
  </sheetViews>
  <sheetFormatPr baseColWidth="10" defaultColWidth="4.28515625" defaultRowHeight="12.75" x14ac:dyDescent="0.2"/>
  <cols>
    <col min="1" max="1" width="3.5703125" style="387" customWidth="1"/>
    <col min="2" max="2" width="31.42578125" style="387" customWidth="1"/>
    <col min="3" max="10" width="8.28515625" style="387" bestFit="1" customWidth="1"/>
    <col min="11" max="11" width="11.5703125" style="387" bestFit="1" customWidth="1"/>
    <col min="12" max="12" width="8.140625" style="387" bestFit="1" customWidth="1"/>
    <col min="13" max="13" width="10" style="387" customWidth="1"/>
    <col min="14" max="14" width="10.28515625" style="387" bestFit="1" customWidth="1"/>
    <col min="15" max="15" width="13.42578125" style="387" bestFit="1" customWidth="1"/>
    <col min="16" max="16" width="7.5703125" style="387" customWidth="1"/>
    <col min="17" max="16384" width="4.28515625" style="387"/>
  </cols>
  <sheetData>
    <row r="1" spans="2:17" ht="21" customHeight="1" x14ac:dyDescent="0.2"/>
    <row r="2" spans="2:17" x14ac:dyDescent="0.2">
      <c r="B2" s="388" t="s">
        <v>636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2:17" x14ac:dyDescent="0.2">
      <c r="B3" s="388" t="s">
        <v>1</v>
      </c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2:17" x14ac:dyDescent="0.2">
      <c r="B4" s="390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</row>
    <row r="5" spans="2:17" ht="17.25" customHeight="1" x14ac:dyDescent="0.2">
      <c r="B5" s="392" t="s">
        <v>637</v>
      </c>
      <c r="C5" s="393" t="s">
        <v>3</v>
      </c>
      <c r="D5" s="393" t="s">
        <v>4</v>
      </c>
      <c r="E5" s="393" t="s">
        <v>5</v>
      </c>
      <c r="F5" s="393" t="s">
        <v>6</v>
      </c>
      <c r="G5" s="393" t="s">
        <v>7</v>
      </c>
      <c r="H5" s="393" t="s">
        <v>8</v>
      </c>
      <c r="I5" s="393" t="s">
        <v>9</v>
      </c>
      <c r="J5" s="393" t="s">
        <v>10</v>
      </c>
      <c r="K5" s="393" t="s">
        <v>11</v>
      </c>
      <c r="L5" s="393" t="s">
        <v>12</v>
      </c>
      <c r="M5" s="393" t="s">
        <v>13</v>
      </c>
      <c r="N5" s="393" t="s">
        <v>14</v>
      </c>
      <c r="O5" s="394" t="s">
        <v>64</v>
      </c>
      <c r="Q5" s="395"/>
    </row>
    <row r="6" spans="2:17" x14ac:dyDescent="0.2">
      <c r="B6" s="396" t="s">
        <v>67</v>
      </c>
      <c r="C6" s="397">
        <v>158</v>
      </c>
      <c r="D6" s="397">
        <v>142</v>
      </c>
      <c r="E6" s="397">
        <v>158</v>
      </c>
      <c r="F6" s="397">
        <v>156</v>
      </c>
      <c r="G6" s="398">
        <v>163</v>
      </c>
      <c r="H6" s="398">
        <v>175</v>
      </c>
      <c r="I6" s="398">
        <v>156</v>
      </c>
      <c r="J6" s="398"/>
      <c r="K6" s="398"/>
      <c r="L6" s="398"/>
      <c r="M6" s="398"/>
      <c r="N6" s="398"/>
      <c r="O6" s="399">
        <f>AVERAGE(C6:N6)</f>
        <v>158.28571428571428</v>
      </c>
    </row>
    <row r="7" spans="2:17" x14ac:dyDescent="0.2">
      <c r="B7" s="400" t="s">
        <v>70</v>
      </c>
      <c r="C7" s="401">
        <v>206</v>
      </c>
      <c r="D7" s="401">
        <v>231</v>
      </c>
      <c r="E7" s="401">
        <v>192</v>
      </c>
      <c r="F7" s="401">
        <v>237</v>
      </c>
      <c r="G7" s="402">
        <v>223</v>
      </c>
      <c r="H7" s="402">
        <v>149</v>
      </c>
      <c r="I7" s="402">
        <v>168</v>
      </c>
      <c r="J7" s="402"/>
      <c r="K7" s="402"/>
      <c r="L7" s="402"/>
      <c r="M7" s="402"/>
      <c r="N7" s="402"/>
      <c r="O7" s="403">
        <f>AVERAGE(C7:N7)</f>
        <v>200.85714285714286</v>
      </c>
    </row>
    <row r="8" spans="2:17" x14ac:dyDescent="0.2">
      <c r="B8" s="400" t="s">
        <v>638</v>
      </c>
      <c r="C8" s="401">
        <v>42</v>
      </c>
      <c r="D8" s="401">
        <v>28</v>
      </c>
      <c r="E8" s="401">
        <v>41</v>
      </c>
      <c r="F8" s="401">
        <v>31</v>
      </c>
      <c r="G8" s="402">
        <v>41</v>
      </c>
      <c r="H8" s="402">
        <v>42</v>
      </c>
      <c r="I8" s="402">
        <v>38</v>
      </c>
      <c r="J8" s="402"/>
      <c r="K8" s="402"/>
      <c r="L8" s="402"/>
      <c r="M8" s="402"/>
      <c r="N8" s="402"/>
      <c r="O8" s="403">
        <f>AVERAGE(C8:N8)</f>
        <v>37.571428571428569</v>
      </c>
    </row>
    <row r="9" spans="2:17" x14ac:dyDescent="0.2">
      <c r="B9" s="400" t="s">
        <v>639</v>
      </c>
      <c r="C9" s="401">
        <v>64</v>
      </c>
      <c r="D9" s="401">
        <v>47</v>
      </c>
      <c r="E9" s="401">
        <v>49</v>
      </c>
      <c r="F9" s="401">
        <v>57</v>
      </c>
      <c r="G9" s="402">
        <v>48</v>
      </c>
      <c r="H9" s="402">
        <v>61</v>
      </c>
      <c r="I9" s="402">
        <v>55</v>
      </c>
      <c r="J9" s="402"/>
      <c r="K9" s="402"/>
      <c r="L9" s="402"/>
      <c r="M9" s="402"/>
      <c r="N9" s="402"/>
      <c r="O9" s="403">
        <f>AVERAGE(C9:N9)</f>
        <v>54.428571428571431</v>
      </c>
    </row>
    <row r="10" spans="2:17" x14ac:dyDescent="0.2">
      <c r="B10" s="400" t="s">
        <v>68</v>
      </c>
      <c r="C10" s="401">
        <v>5</v>
      </c>
      <c r="D10" s="401">
        <v>4</v>
      </c>
      <c r="E10" s="401">
        <v>2</v>
      </c>
      <c r="F10" s="401">
        <v>7</v>
      </c>
      <c r="G10" s="402">
        <v>8</v>
      </c>
      <c r="H10" s="402">
        <v>8</v>
      </c>
      <c r="I10" s="402">
        <v>4</v>
      </c>
      <c r="J10" s="402"/>
      <c r="K10" s="402"/>
      <c r="L10" s="402"/>
      <c r="M10" s="402"/>
      <c r="N10" s="402"/>
      <c r="O10" s="403">
        <f t="shared" ref="O10:O11" si="0">AVERAGE(C10:N10)</f>
        <v>5.4285714285714288</v>
      </c>
    </row>
    <row r="11" spans="2:17" x14ac:dyDescent="0.2">
      <c r="B11" s="404" t="s">
        <v>212</v>
      </c>
      <c r="C11" s="405">
        <v>147</v>
      </c>
      <c r="D11" s="406">
        <v>144</v>
      </c>
      <c r="E11" s="406">
        <v>148</v>
      </c>
      <c r="F11" s="406">
        <v>145</v>
      </c>
      <c r="G11" s="407">
        <v>134</v>
      </c>
      <c r="H11" s="407">
        <v>128</v>
      </c>
      <c r="I11" s="407">
        <v>124</v>
      </c>
      <c r="J11" s="407"/>
      <c r="K11" s="407"/>
      <c r="L11" s="407"/>
      <c r="M11" s="407"/>
      <c r="N11" s="407"/>
      <c r="O11" s="408">
        <f t="shared" si="0"/>
        <v>138.57142857142858</v>
      </c>
    </row>
    <row r="12" spans="2:17" x14ac:dyDescent="0.2">
      <c r="B12" s="409" t="s">
        <v>38</v>
      </c>
      <c r="C12" s="410">
        <f t="shared" ref="C12:I12" si="1">SUM(C6:C11)</f>
        <v>622</v>
      </c>
      <c r="D12" s="410">
        <f t="shared" si="1"/>
        <v>596</v>
      </c>
      <c r="E12" s="410">
        <f t="shared" si="1"/>
        <v>590</v>
      </c>
      <c r="F12" s="410">
        <f t="shared" si="1"/>
        <v>633</v>
      </c>
      <c r="G12" s="410">
        <f t="shared" si="1"/>
        <v>617</v>
      </c>
      <c r="H12" s="410">
        <f t="shared" si="1"/>
        <v>563</v>
      </c>
      <c r="I12" s="410">
        <f t="shared" si="1"/>
        <v>545</v>
      </c>
      <c r="J12" s="410"/>
      <c r="K12" s="410"/>
      <c r="L12" s="411"/>
      <c r="M12" s="411"/>
      <c r="N12" s="411"/>
      <c r="O12" s="412">
        <f>AVERAGE(C12:N12)</f>
        <v>595.14285714285711</v>
      </c>
    </row>
    <row r="13" spans="2:17" x14ac:dyDescent="0.2">
      <c r="B13" s="413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</row>
    <row r="14" spans="2:17" x14ac:dyDescent="0.2"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</row>
    <row r="15" spans="2:17" x14ac:dyDescent="0.2">
      <c r="B15" s="388" t="s">
        <v>640</v>
      </c>
      <c r="C15" s="389"/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89"/>
    </row>
    <row r="16" spans="2:17" x14ac:dyDescent="0.2">
      <c r="B16" s="388" t="s">
        <v>1</v>
      </c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89"/>
      <c r="N16" s="389"/>
      <c r="O16" s="389"/>
    </row>
    <row r="17" spans="2:15" x14ac:dyDescent="0.2">
      <c r="B17" s="416" t="s">
        <v>48</v>
      </c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</row>
    <row r="18" spans="2:15" s="143" customFormat="1" ht="21" customHeight="1" x14ac:dyDescent="0.2">
      <c r="B18" s="393" t="s">
        <v>637</v>
      </c>
      <c r="C18" s="394" t="s">
        <v>3</v>
      </c>
      <c r="D18" s="393" t="s">
        <v>4</v>
      </c>
      <c r="E18" s="393" t="s">
        <v>5</v>
      </c>
      <c r="F18" s="393" t="s">
        <v>6</v>
      </c>
      <c r="G18" s="393" t="s">
        <v>7</v>
      </c>
      <c r="H18" s="393" t="s">
        <v>8</v>
      </c>
      <c r="I18" s="393" t="s">
        <v>9</v>
      </c>
      <c r="J18" s="393" t="s">
        <v>10</v>
      </c>
      <c r="K18" s="393" t="s">
        <v>11</v>
      </c>
      <c r="L18" s="393" t="s">
        <v>12</v>
      </c>
      <c r="M18" s="393" t="s">
        <v>13</v>
      </c>
      <c r="N18" s="392" t="s">
        <v>14</v>
      </c>
      <c r="O18" s="393" t="s">
        <v>38</v>
      </c>
    </row>
    <row r="19" spans="2:15" x14ac:dyDescent="0.2">
      <c r="B19" s="418" t="s">
        <v>67</v>
      </c>
      <c r="C19" s="419">
        <v>1818</v>
      </c>
      <c r="D19" s="397">
        <v>1619</v>
      </c>
      <c r="E19" s="397">
        <v>1839</v>
      </c>
      <c r="F19" s="397">
        <v>1780</v>
      </c>
      <c r="G19" s="398">
        <v>1936</v>
      </c>
      <c r="H19" s="398">
        <v>2111</v>
      </c>
      <c r="I19" s="398">
        <v>1878</v>
      </c>
      <c r="J19" s="398"/>
      <c r="K19" s="398"/>
      <c r="L19" s="398"/>
      <c r="M19" s="398"/>
      <c r="N19" s="420"/>
      <c r="O19" s="421">
        <f>SUM(C19:N19)</f>
        <v>12981</v>
      </c>
    </row>
    <row r="20" spans="2:15" x14ac:dyDescent="0.2">
      <c r="B20" s="422" t="s">
        <v>70</v>
      </c>
      <c r="C20" s="423">
        <v>1874</v>
      </c>
      <c r="D20" s="401">
        <v>3201</v>
      </c>
      <c r="E20" s="401">
        <v>2251</v>
      </c>
      <c r="F20" s="401">
        <v>2718</v>
      </c>
      <c r="G20" s="402">
        <v>3010</v>
      </c>
      <c r="H20" s="402">
        <v>1836</v>
      </c>
      <c r="I20" s="402">
        <v>1688</v>
      </c>
      <c r="J20" s="402"/>
      <c r="K20" s="402"/>
      <c r="L20" s="402"/>
      <c r="M20" s="402"/>
      <c r="N20" s="424"/>
      <c r="O20" s="425">
        <f t="shared" ref="O20:O23" si="2">SUM(C20:N20)</f>
        <v>16578</v>
      </c>
    </row>
    <row r="21" spans="2:15" x14ac:dyDescent="0.2">
      <c r="B21" s="422" t="s">
        <v>638</v>
      </c>
      <c r="C21" s="423">
        <v>709</v>
      </c>
      <c r="D21" s="401">
        <v>482</v>
      </c>
      <c r="E21" s="401">
        <v>526</v>
      </c>
      <c r="F21" s="401">
        <v>509</v>
      </c>
      <c r="G21" s="402">
        <v>692</v>
      </c>
      <c r="H21" s="402">
        <v>634</v>
      </c>
      <c r="I21" s="402">
        <v>556</v>
      </c>
      <c r="J21" s="402"/>
      <c r="K21" s="402"/>
      <c r="L21" s="402"/>
      <c r="M21" s="402"/>
      <c r="N21" s="424"/>
      <c r="O21" s="425">
        <f t="shared" si="2"/>
        <v>4108</v>
      </c>
    </row>
    <row r="22" spans="2:15" x14ac:dyDescent="0.2">
      <c r="B22" s="422" t="s">
        <v>639</v>
      </c>
      <c r="C22" s="423">
        <v>690</v>
      </c>
      <c r="D22" s="401">
        <v>499</v>
      </c>
      <c r="E22" s="401">
        <v>501</v>
      </c>
      <c r="F22" s="401">
        <v>612</v>
      </c>
      <c r="G22" s="402">
        <v>559</v>
      </c>
      <c r="H22" s="402">
        <v>676</v>
      </c>
      <c r="I22" s="402">
        <v>604</v>
      </c>
      <c r="J22" s="402"/>
      <c r="K22" s="402"/>
      <c r="L22" s="402"/>
      <c r="M22" s="402"/>
      <c r="N22" s="424"/>
      <c r="O22" s="425">
        <f t="shared" si="2"/>
        <v>4141</v>
      </c>
    </row>
    <row r="23" spans="2:15" x14ac:dyDescent="0.2">
      <c r="B23" s="422" t="s">
        <v>68</v>
      </c>
      <c r="C23" s="423">
        <v>49</v>
      </c>
      <c r="D23" s="401">
        <v>61</v>
      </c>
      <c r="E23" s="401">
        <v>26</v>
      </c>
      <c r="F23" s="401">
        <v>69</v>
      </c>
      <c r="G23" s="402">
        <v>131</v>
      </c>
      <c r="H23" s="402">
        <v>127</v>
      </c>
      <c r="I23" s="402">
        <v>50</v>
      </c>
      <c r="J23" s="402"/>
      <c r="K23" s="402"/>
      <c r="L23" s="402"/>
      <c r="M23" s="402"/>
      <c r="N23" s="424"/>
      <c r="O23" s="425">
        <f t="shared" si="2"/>
        <v>513</v>
      </c>
    </row>
    <row r="24" spans="2:15" x14ac:dyDescent="0.2">
      <c r="B24" s="426" t="s">
        <v>212</v>
      </c>
      <c r="C24" s="427">
        <v>1634</v>
      </c>
      <c r="D24" s="406">
        <v>1738</v>
      </c>
      <c r="E24" s="406">
        <v>1749</v>
      </c>
      <c r="F24" s="406">
        <v>1666</v>
      </c>
      <c r="G24" s="407">
        <v>1725</v>
      </c>
      <c r="H24" s="407">
        <v>1742</v>
      </c>
      <c r="I24" s="407">
        <v>1482</v>
      </c>
      <c r="J24" s="407"/>
      <c r="K24" s="407"/>
      <c r="L24" s="407"/>
      <c r="M24" s="407"/>
      <c r="N24" s="428"/>
      <c r="O24" s="429">
        <f>SUM(C24:N24)</f>
        <v>11736</v>
      </c>
    </row>
    <row r="25" spans="2:15" x14ac:dyDescent="0.2">
      <c r="B25" s="430" t="s">
        <v>38</v>
      </c>
      <c r="C25" s="412">
        <f>SUM(C19:C24)</f>
        <v>6774</v>
      </c>
      <c r="D25" s="410">
        <f t="shared" ref="D25:L25" si="3">SUM(D19:D24)</f>
        <v>7600</v>
      </c>
      <c r="E25" s="410">
        <f t="shared" si="3"/>
        <v>6892</v>
      </c>
      <c r="F25" s="410">
        <f t="shared" si="3"/>
        <v>7354</v>
      </c>
      <c r="G25" s="411">
        <f t="shared" si="3"/>
        <v>8053</v>
      </c>
      <c r="H25" s="411">
        <f t="shared" si="3"/>
        <v>7126</v>
      </c>
      <c r="I25" s="411">
        <f t="shared" si="3"/>
        <v>6258</v>
      </c>
      <c r="J25" s="411">
        <f t="shared" si="3"/>
        <v>0</v>
      </c>
      <c r="K25" s="411">
        <f t="shared" si="3"/>
        <v>0</v>
      </c>
      <c r="L25" s="411">
        <f t="shared" si="3"/>
        <v>0</v>
      </c>
      <c r="M25" s="411">
        <f>SUM(M19:M24)</f>
        <v>0</v>
      </c>
      <c r="N25" s="431">
        <f>SUM(N19:N24)</f>
        <v>0</v>
      </c>
      <c r="O25" s="410">
        <f>SUM(O19:O24)</f>
        <v>50057</v>
      </c>
    </row>
    <row r="28" spans="2:15" x14ac:dyDescent="0.2">
      <c r="O28" s="390"/>
    </row>
    <row r="30" spans="2:15" x14ac:dyDescent="0.2">
      <c r="G30" s="432"/>
    </row>
    <row r="31" spans="2:15" x14ac:dyDescent="0.2">
      <c r="G31" s="432"/>
    </row>
    <row r="32" spans="2:15" x14ac:dyDescent="0.2">
      <c r="G32" s="432"/>
    </row>
    <row r="33" spans="7:7" x14ac:dyDescent="0.2">
      <c r="G33" s="432"/>
    </row>
  </sheetData>
  <printOptions horizontalCentered="1"/>
  <pageMargins left="0.19685039370078741" right="0.19685039370078741" top="0.82677165354330717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5"/>
  <sheetViews>
    <sheetView showGridLines="0" zoomScale="80" zoomScaleNormal="80" workbookViewId="0">
      <selection activeCell="R15" sqref="R15"/>
    </sheetView>
  </sheetViews>
  <sheetFormatPr baseColWidth="10" defaultColWidth="4" defaultRowHeight="12.75" x14ac:dyDescent="0.2"/>
  <cols>
    <col min="1" max="1" width="10.5703125" style="1" customWidth="1"/>
    <col min="2" max="2" width="38.140625" style="1" customWidth="1"/>
    <col min="3" max="3" width="10.85546875" style="55" bestFit="1" customWidth="1"/>
    <col min="4" max="9" width="10.85546875" style="3" bestFit="1" customWidth="1"/>
    <col min="10" max="10" width="11" style="3" customWidth="1"/>
    <col min="11" max="11" width="11.42578125" style="3" bestFit="1" customWidth="1"/>
    <col min="12" max="12" width="11" style="3" customWidth="1"/>
    <col min="13" max="13" width="11" style="3" bestFit="1" customWidth="1"/>
    <col min="14" max="14" width="11.85546875" style="3" customWidth="1"/>
    <col min="15" max="15" width="14.28515625" style="3" customWidth="1"/>
    <col min="16" max="16" width="18" style="1" customWidth="1"/>
    <col min="17" max="17" width="9.140625" style="1" customWidth="1"/>
    <col min="18" max="16384" width="4" style="1"/>
  </cols>
  <sheetData>
    <row r="1" spans="1:16" ht="21" customHeight="1" x14ac:dyDescent="0.2"/>
    <row r="2" spans="1:16" ht="15" x14ac:dyDescent="0.25">
      <c r="B2" s="4" t="s">
        <v>45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15" customHeight="1" x14ac:dyDescent="0.2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13.5" thickBot="1" x14ac:dyDescent="0.25">
      <c r="B4" s="56"/>
      <c r="C4" s="5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6" ht="15.75" thickTop="1" x14ac:dyDescent="0.2"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1" t="s">
        <v>15</v>
      </c>
    </row>
    <row r="6" spans="1:16" x14ac:dyDescent="0.2">
      <c r="B6" s="13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6" x14ac:dyDescent="0.2">
      <c r="A7" s="1">
        <v>60140</v>
      </c>
      <c r="B7" s="15" t="s">
        <v>17</v>
      </c>
      <c r="C7" s="16">
        <v>76492</v>
      </c>
      <c r="D7" s="16">
        <v>63041</v>
      </c>
      <c r="E7" s="16">
        <v>83211</v>
      </c>
      <c r="F7" s="16">
        <v>72456</v>
      </c>
      <c r="G7" s="16">
        <v>72316</v>
      </c>
      <c r="H7" s="16">
        <v>85075</v>
      </c>
      <c r="I7" s="16">
        <v>59745</v>
      </c>
      <c r="J7" s="16"/>
      <c r="K7" s="16"/>
      <c r="L7" s="16"/>
      <c r="M7" s="16"/>
      <c r="N7" s="16"/>
      <c r="O7" s="17">
        <f>SUM(C7:N7)</f>
        <v>512336</v>
      </c>
      <c r="P7" s="58"/>
    </row>
    <row r="8" spans="1:16" x14ac:dyDescent="0.2">
      <c r="A8" s="1">
        <v>70104</v>
      </c>
      <c r="B8" s="19" t="s">
        <v>18</v>
      </c>
      <c r="C8" s="59">
        <v>1090</v>
      </c>
      <c r="D8" s="20">
        <v>809</v>
      </c>
      <c r="E8" s="20">
        <v>654</v>
      </c>
      <c r="F8" s="20">
        <v>990</v>
      </c>
      <c r="G8" s="20">
        <v>757</v>
      </c>
      <c r="H8" s="20">
        <v>789</v>
      </c>
      <c r="I8" s="20">
        <v>799</v>
      </c>
      <c r="J8" s="20"/>
      <c r="K8" s="20"/>
      <c r="L8" s="20"/>
      <c r="M8" s="20"/>
      <c r="N8" s="20"/>
      <c r="O8" s="31">
        <f t="shared" ref="O8:O28" si="0">SUM(C8:N8)</f>
        <v>5888</v>
      </c>
    </row>
    <row r="9" spans="1:16" x14ac:dyDescent="0.2">
      <c r="A9" s="1">
        <v>70108</v>
      </c>
      <c r="B9" s="19" t="s">
        <v>19</v>
      </c>
      <c r="C9" s="59">
        <v>15304</v>
      </c>
      <c r="D9" s="20">
        <v>15282</v>
      </c>
      <c r="E9" s="20">
        <v>17112</v>
      </c>
      <c r="F9" s="20">
        <v>17379</v>
      </c>
      <c r="G9" s="20">
        <v>16074</v>
      </c>
      <c r="H9" s="20">
        <v>18893</v>
      </c>
      <c r="I9" s="20">
        <v>19074</v>
      </c>
      <c r="J9" s="20"/>
      <c r="K9" s="20"/>
      <c r="L9" s="20"/>
      <c r="M9" s="20"/>
      <c r="N9" s="20"/>
      <c r="O9" s="31">
        <f t="shared" si="0"/>
        <v>119118</v>
      </c>
    </row>
    <row r="10" spans="1:16" x14ac:dyDescent="0.2">
      <c r="A10" s="1">
        <v>70113</v>
      </c>
      <c r="B10" s="19" t="s">
        <v>20</v>
      </c>
      <c r="C10" s="59">
        <v>121</v>
      </c>
      <c r="D10" s="20">
        <v>102</v>
      </c>
      <c r="E10" s="20">
        <v>125</v>
      </c>
      <c r="F10" s="20">
        <v>94</v>
      </c>
      <c r="G10" s="20">
        <v>137</v>
      </c>
      <c r="H10" s="20">
        <v>172</v>
      </c>
      <c r="I10" s="20">
        <v>154</v>
      </c>
      <c r="J10" s="20"/>
      <c r="K10" s="20"/>
      <c r="L10" s="20"/>
      <c r="M10" s="20"/>
      <c r="N10" s="20"/>
      <c r="O10" s="31">
        <f t="shared" si="0"/>
        <v>905</v>
      </c>
    </row>
    <row r="11" spans="1:16" x14ac:dyDescent="0.2">
      <c r="A11" s="1">
        <v>70109</v>
      </c>
      <c r="B11" s="19" t="s">
        <v>21</v>
      </c>
      <c r="C11" s="59">
        <v>21276</v>
      </c>
      <c r="D11" s="20">
        <v>21845</v>
      </c>
      <c r="E11" s="20">
        <v>20202</v>
      </c>
      <c r="F11" s="20">
        <v>20291</v>
      </c>
      <c r="G11" s="20">
        <v>21710</v>
      </c>
      <c r="H11" s="20">
        <v>16299</v>
      </c>
      <c r="I11" s="20">
        <v>21843</v>
      </c>
      <c r="J11" s="20"/>
      <c r="K11" s="20"/>
      <c r="L11" s="20"/>
      <c r="M11" s="20"/>
      <c r="N11" s="20"/>
      <c r="O11" s="31">
        <f t="shared" si="0"/>
        <v>143466</v>
      </c>
    </row>
    <row r="12" spans="1:16" x14ac:dyDescent="0.2">
      <c r="A12" s="1">
        <v>70114</v>
      </c>
      <c r="B12" s="19" t="s">
        <v>22</v>
      </c>
      <c r="C12" s="59">
        <v>9673</v>
      </c>
      <c r="D12" s="20">
        <v>13953</v>
      </c>
      <c r="E12" s="20">
        <v>14604</v>
      </c>
      <c r="F12" s="20">
        <v>11684</v>
      </c>
      <c r="G12" s="20">
        <v>11680</v>
      </c>
      <c r="H12" s="20">
        <v>13254</v>
      </c>
      <c r="I12" s="20">
        <v>11774</v>
      </c>
      <c r="J12" s="20"/>
      <c r="K12" s="20"/>
      <c r="L12" s="20"/>
      <c r="M12" s="20"/>
      <c r="N12" s="20"/>
      <c r="O12" s="31">
        <f t="shared" si="0"/>
        <v>86622</v>
      </c>
    </row>
    <row r="13" spans="1:16" x14ac:dyDescent="0.2">
      <c r="A13" s="1">
        <v>70111</v>
      </c>
      <c r="B13" s="19" t="s">
        <v>23</v>
      </c>
      <c r="C13" s="59">
        <v>28246</v>
      </c>
      <c r="D13" s="20">
        <v>25161</v>
      </c>
      <c r="E13" s="20">
        <v>28345</v>
      </c>
      <c r="F13" s="20">
        <v>27871</v>
      </c>
      <c r="G13" s="20">
        <v>28159</v>
      </c>
      <c r="H13" s="20">
        <v>28858</v>
      </c>
      <c r="I13" s="20">
        <v>27913</v>
      </c>
      <c r="J13" s="20"/>
      <c r="K13" s="20"/>
      <c r="L13" s="20"/>
      <c r="M13" s="20"/>
      <c r="N13" s="20"/>
      <c r="O13" s="31">
        <f t="shared" si="0"/>
        <v>194553</v>
      </c>
    </row>
    <row r="14" spans="1:16" x14ac:dyDescent="0.2">
      <c r="A14" s="1">
        <v>70112</v>
      </c>
      <c r="B14" s="19" t="s">
        <v>24</v>
      </c>
      <c r="C14" s="20">
        <v>0</v>
      </c>
      <c r="D14" s="20">
        <v>0</v>
      </c>
      <c r="E14" s="20">
        <v>9</v>
      </c>
      <c r="F14" s="20">
        <v>30</v>
      </c>
      <c r="G14" s="20">
        <v>8</v>
      </c>
      <c r="H14" s="20">
        <v>0</v>
      </c>
      <c r="I14" s="20">
        <v>0</v>
      </c>
      <c r="J14" s="20"/>
      <c r="K14" s="20"/>
      <c r="L14" s="20"/>
      <c r="M14" s="20"/>
      <c r="N14" s="20"/>
      <c r="O14" s="31">
        <f t="shared" si="0"/>
        <v>47</v>
      </c>
    </row>
    <row r="15" spans="1:16" x14ac:dyDescent="0.2">
      <c r="A15" s="1">
        <v>70115</v>
      </c>
      <c r="B15" s="19" t="s">
        <v>25</v>
      </c>
      <c r="C15" s="1">
        <v>0</v>
      </c>
      <c r="D15" s="20">
        <v>110</v>
      </c>
      <c r="E15" s="20">
        <v>81</v>
      </c>
      <c r="F15" s="20">
        <v>88</v>
      </c>
      <c r="G15" s="20">
        <v>70</v>
      </c>
      <c r="H15" s="20">
        <v>34</v>
      </c>
      <c r="I15" s="20">
        <v>20</v>
      </c>
      <c r="J15" s="20"/>
      <c r="K15" s="20"/>
      <c r="L15" s="20"/>
      <c r="M15" s="20"/>
      <c r="N15" s="20"/>
      <c r="O15" s="31">
        <f t="shared" si="0"/>
        <v>403</v>
      </c>
    </row>
    <row r="16" spans="1:16" x14ac:dyDescent="0.2">
      <c r="A16" s="1">
        <v>70105</v>
      </c>
      <c r="B16" s="19" t="s">
        <v>26</v>
      </c>
      <c r="C16" s="1">
        <v>103</v>
      </c>
      <c r="D16" s="20">
        <v>197</v>
      </c>
      <c r="E16" s="20">
        <v>118</v>
      </c>
      <c r="F16" s="20">
        <v>44</v>
      </c>
      <c r="G16" s="20">
        <v>92</v>
      </c>
      <c r="H16" s="20">
        <v>161</v>
      </c>
      <c r="I16" s="20">
        <v>159</v>
      </c>
      <c r="J16" s="20"/>
      <c r="K16" s="20"/>
      <c r="L16" s="20"/>
      <c r="M16" s="20"/>
      <c r="N16" s="20"/>
      <c r="O16" s="31">
        <f t="shared" si="0"/>
        <v>874</v>
      </c>
    </row>
    <row r="17" spans="1:18" x14ac:dyDescent="0.2">
      <c r="A17" s="1">
        <v>70119</v>
      </c>
      <c r="B17" s="19" t="s">
        <v>27</v>
      </c>
      <c r="C17" s="1">
        <v>20625</v>
      </c>
      <c r="D17" s="20">
        <v>16413</v>
      </c>
      <c r="E17" s="20">
        <v>21184</v>
      </c>
      <c r="F17" s="20">
        <v>25885</v>
      </c>
      <c r="G17" s="20">
        <v>21089</v>
      </c>
      <c r="H17" s="20">
        <v>18171</v>
      </c>
      <c r="I17" s="20">
        <v>18456</v>
      </c>
      <c r="J17" s="20"/>
      <c r="K17" s="20"/>
      <c r="L17" s="20"/>
      <c r="M17" s="20"/>
      <c r="N17" s="20"/>
      <c r="O17" s="31">
        <f t="shared" si="0"/>
        <v>141823</v>
      </c>
    </row>
    <row r="18" spans="1:18" x14ac:dyDescent="0.2">
      <c r="A18" s="1">
        <v>70123</v>
      </c>
      <c r="B18" s="19" t="s">
        <v>28</v>
      </c>
      <c r="C18" s="20">
        <v>0</v>
      </c>
      <c r="D18" s="20">
        <v>0</v>
      </c>
      <c r="E18" s="20">
        <v>31</v>
      </c>
      <c r="F18" s="20">
        <v>11</v>
      </c>
      <c r="G18" s="20">
        <v>0</v>
      </c>
      <c r="H18" s="20">
        <v>0</v>
      </c>
      <c r="I18" s="20">
        <v>0</v>
      </c>
      <c r="J18" s="20"/>
      <c r="K18" s="20"/>
      <c r="L18" s="20"/>
      <c r="M18" s="20"/>
      <c r="N18" s="20"/>
      <c r="O18" s="31">
        <f t="shared" si="0"/>
        <v>42</v>
      </c>
    </row>
    <row r="19" spans="1:18" x14ac:dyDescent="0.2">
      <c r="A19" s="1">
        <v>70124</v>
      </c>
      <c r="B19" s="19" t="s">
        <v>29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/>
      <c r="K19" s="20"/>
      <c r="L19" s="20"/>
      <c r="M19" s="20"/>
      <c r="N19" s="20"/>
      <c r="O19" s="31">
        <f t="shared" si="0"/>
        <v>0</v>
      </c>
    </row>
    <row r="20" spans="1:18" x14ac:dyDescent="0.2">
      <c r="A20" s="1">
        <v>70127</v>
      </c>
      <c r="B20" s="19" t="s">
        <v>30</v>
      </c>
      <c r="C20" s="20">
        <v>3414</v>
      </c>
      <c r="D20" s="20">
        <v>3452</v>
      </c>
      <c r="E20" s="20">
        <v>3622</v>
      </c>
      <c r="F20" s="20">
        <v>3843</v>
      </c>
      <c r="G20" s="20">
        <v>3578</v>
      </c>
      <c r="H20" s="20">
        <v>4205</v>
      </c>
      <c r="I20" s="20">
        <v>3733</v>
      </c>
      <c r="J20" s="20"/>
      <c r="K20" s="20"/>
      <c r="L20" s="20"/>
      <c r="M20" s="20"/>
      <c r="N20" s="20"/>
      <c r="O20" s="31">
        <f t="shared" si="0"/>
        <v>25847</v>
      </c>
    </row>
    <row r="21" spans="1:18" x14ac:dyDescent="0.2">
      <c r="B21" s="22" t="s">
        <v>31</v>
      </c>
      <c r="C21" s="60">
        <f>SUM(C8:C20)</f>
        <v>99852</v>
      </c>
      <c r="D21" s="60">
        <f t="shared" ref="D21:N21" si="1">SUM(D8:D20)</f>
        <v>97324</v>
      </c>
      <c r="E21" s="60">
        <f t="shared" si="1"/>
        <v>106087</v>
      </c>
      <c r="F21" s="60">
        <f t="shared" si="1"/>
        <v>108210</v>
      </c>
      <c r="G21" s="60">
        <f t="shared" si="1"/>
        <v>103354</v>
      </c>
      <c r="H21" s="60">
        <f t="shared" si="1"/>
        <v>100836</v>
      </c>
      <c r="I21" s="60">
        <f t="shared" si="1"/>
        <v>103925</v>
      </c>
      <c r="J21" s="60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4">
        <f t="shared" si="0"/>
        <v>719588</v>
      </c>
    </row>
    <row r="22" spans="1:18" x14ac:dyDescent="0.2">
      <c r="A22" s="1">
        <v>10101</v>
      </c>
      <c r="B22" s="19" t="s">
        <v>32</v>
      </c>
      <c r="C22" s="20">
        <v>15038</v>
      </c>
      <c r="D22" s="20">
        <v>13156</v>
      </c>
      <c r="E22" s="20">
        <v>13547</v>
      </c>
      <c r="F22" s="20">
        <v>14602</v>
      </c>
      <c r="G22" s="20">
        <v>14321</v>
      </c>
      <c r="H22" s="20">
        <v>11784</v>
      </c>
      <c r="I22" s="20">
        <v>10520</v>
      </c>
      <c r="J22" s="20"/>
      <c r="K22" s="20"/>
      <c r="L22" s="20"/>
      <c r="M22" s="20"/>
      <c r="N22" s="20"/>
      <c r="O22" s="31">
        <f t="shared" si="0"/>
        <v>92968</v>
      </c>
    </row>
    <row r="23" spans="1:18" x14ac:dyDescent="0.2">
      <c r="A23" s="1">
        <v>10102</v>
      </c>
      <c r="B23" s="19" t="s">
        <v>33</v>
      </c>
      <c r="C23" s="20">
        <v>93158</v>
      </c>
      <c r="D23" s="20">
        <v>103000</v>
      </c>
      <c r="E23" s="20">
        <v>107942</v>
      </c>
      <c r="F23" s="20">
        <v>106074</v>
      </c>
      <c r="G23" s="20">
        <v>115851</v>
      </c>
      <c r="H23" s="20">
        <v>96231</v>
      </c>
      <c r="I23" s="20">
        <v>99127</v>
      </c>
      <c r="J23" s="20"/>
      <c r="K23" s="20"/>
      <c r="L23" s="20"/>
      <c r="M23" s="20"/>
      <c r="N23" s="20"/>
      <c r="O23" s="31">
        <f t="shared" si="0"/>
        <v>721383</v>
      </c>
    </row>
    <row r="24" spans="1:18" x14ac:dyDescent="0.2">
      <c r="A24" s="1">
        <v>10103</v>
      </c>
      <c r="B24" s="19" t="s">
        <v>34</v>
      </c>
      <c r="C24" s="20">
        <v>3244</v>
      </c>
      <c r="D24" s="20">
        <v>4386</v>
      </c>
      <c r="E24" s="20">
        <v>4107</v>
      </c>
      <c r="F24" s="20">
        <v>4712</v>
      </c>
      <c r="G24" s="20">
        <v>4068</v>
      </c>
      <c r="H24" s="20">
        <v>4005</v>
      </c>
      <c r="I24" s="20">
        <v>3952</v>
      </c>
      <c r="J24" s="20"/>
      <c r="K24" s="20"/>
      <c r="L24" s="20"/>
      <c r="M24" s="20"/>
      <c r="N24" s="20"/>
      <c r="O24" s="31">
        <f t="shared" si="0"/>
        <v>28474</v>
      </c>
    </row>
    <row r="25" spans="1:18" x14ac:dyDescent="0.2">
      <c r="A25" s="1">
        <v>10105</v>
      </c>
      <c r="B25" s="19" t="s">
        <v>35</v>
      </c>
      <c r="C25" s="20">
        <v>39631</v>
      </c>
      <c r="D25" s="20">
        <v>40449</v>
      </c>
      <c r="E25" s="20">
        <v>47358</v>
      </c>
      <c r="F25" s="20">
        <v>41876</v>
      </c>
      <c r="G25" s="20">
        <v>38651</v>
      </c>
      <c r="H25" s="20">
        <v>43463</v>
      </c>
      <c r="I25" s="20">
        <v>38691</v>
      </c>
      <c r="J25" s="20"/>
      <c r="K25" s="20"/>
      <c r="L25" s="20"/>
      <c r="M25" s="20"/>
      <c r="N25" s="20"/>
      <c r="O25" s="31">
        <f t="shared" si="0"/>
        <v>290119</v>
      </c>
    </row>
    <row r="26" spans="1:18" x14ac:dyDescent="0.2">
      <c r="A26" s="1">
        <v>10106</v>
      </c>
      <c r="B26" s="19" t="s">
        <v>36</v>
      </c>
      <c r="C26" s="20">
        <v>13702</v>
      </c>
      <c r="D26" s="20">
        <v>11754</v>
      </c>
      <c r="E26" s="20">
        <v>12881</v>
      </c>
      <c r="F26" s="20">
        <v>10696</v>
      </c>
      <c r="G26" s="20">
        <v>12649</v>
      </c>
      <c r="H26" s="20">
        <v>12550</v>
      </c>
      <c r="I26" s="20">
        <v>11103</v>
      </c>
      <c r="J26" s="20"/>
      <c r="K26" s="20"/>
      <c r="L26" s="20"/>
      <c r="M26" s="20"/>
      <c r="N26" s="20"/>
      <c r="O26" s="31">
        <f t="shared" si="0"/>
        <v>85335</v>
      </c>
    </row>
    <row r="27" spans="1:18" x14ac:dyDescent="0.2">
      <c r="B27" s="22" t="s">
        <v>37</v>
      </c>
      <c r="C27" s="60">
        <f>SUM(C22:C26)</f>
        <v>164773</v>
      </c>
      <c r="D27" s="60">
        <f t="shared" ref="D27:N27" si="2">SUM(D22:D26)</f>
        <v>172745</v>
      </c>
      <c r="E27" s="60">
        <f t="shared" si="2"/>
        <v>185835</v>
      </c>
      <c r="F27" s="60">
        <f t="shared" si="2"/>
        <v>177960</v>
      </c>
      <c r="G27" s="60">
        <f t="shared" si="2"/>
        <v>185540</v>
      </c>
      <c r="H27" s="60">
        <f t="shared" si="2"/>
        <v>168033</v>
      </c>
      <c r="I27" s="60">
        <f t="shared" si="2"/>
        <v>163393</v>
      </c>
      <c r="J27" s="60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4">
        <f t="shared" si="0"/>
        <v>1218279</v>
      </c>
    </row>
    <row r="28" spans="1:18" x14ac:dyDescent="0.2">
      <c r="B28" s="25" t="s">
        <v>38</v>
      </c>
      <c r="C28" s="61">
        <f>C27+C21+C7</f>
        <v>341117</v>
      </c>
      <c r="D28" s="61">
        <f t="shared" ref="D28:N28" si="3">D27+D21+D7</f>
        <v>333110</v>
      </c>
      <c r="E28" s="61">
        <f t="shared" si="3"/>
        <v>375133</v>
      </c>
      <c r="F28" s="61">
        <f t="shared" si="3"/>
        <v>358626</v>
      </c>
      <c r="G28" s="61">
        <f t="shared" si="3"/>
        <v>361210</v>
      </c>
      <c r="H28" s="61">
        <f t="shared" si="3"/>
        <v>353944</v>
      </c>
      <c r="I28" s="61">
        <f t="shared" si="3"/>
        <v>327063</v>
      </c>
      <c r="J28" s="61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7">
        <f t="shared" si="0"/>
        <v>2450203</v>
      </c>
    </row>
    <row r="29" spans="1:18" x14ac:dyDescent="0.2">
      <c r="B29" s="28" t="s">
        <v>39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8" x14ac:dyDescent="0.2">
      <c r="A30" s="1">
        <v>60140</v>
      </c>
      <c r="B30" s="15" t="s">
        <v>17</v>
      </c>
      <c r="C30" s="29">
        <v>153498</v>
      </c>
      <c r="D30" s="29">
        <v>91367</v>
      </c>
      <c r="E30" s="29">
        <v>147164</v>
      </c>
      <c r="F30" s="29">
        <v>140159</v>
      </c>
      <c r="G30" s="29">
        <v>140925</v>
      </c>
      <c r="H30" s="29">
        <v>157140</v>
      </c>
      <c r="I30" s="29">
        <v>116905</v>
      </c>
      <c r="J30" s="29"/>
      <c r="K30" s="29"/>
      <c r="L30" s="29"/>
      <c r="M30" s="29"/>
      <c r="N30" s="29"/>
      <c r="O30" s="30">
        <f t="shared" ref="O30:O51" si="4">SUM(C30:N30)</f>
        <v>947158</v>
      </c>
      <c r="P30" s="62"/>
      <c r="Q30" s="58"/>
      <c r="R30" s="58"/>
    </row>
    <row r="31" spans="1:18" x14ac:dyDescent="0.2">
      <c r="A31" s="1">
        <v>70104</v>
      </c>
      <c r="B31" s="19" t="s">
        <v>18</v>
      </c>
      <c r="C31" s="63">
        <v>1425</v>
      </c>
      <c r="D31" s="20">
        <v>1836</v>
      </c>
      <c r="E31" s="20">
        <v>1967</v>
      </c>
      <c r="F31" s="20">
        <v>1600</v>
      </c>
      <c r="G31" s="20">
        <v>1477</v>
      </c>
      <c r="H31" s="20">
        <v>1604</v>
      </c>
      <c r="I31" s="20">
        <v>1469</v>
      </c>
      <c r="J31" s="20"/>
      <c r="K31" s="20"/>
      <c r="L31" s="20"/>
      <c r="M31" s="20"/>
      <c r="N31" s="63"/>
      <c r="O31" s="31">
        <f t="shared" si="4"/>
        <v>11378</v>
      </c>
      <c r="P31" s="62"/>
      <c r="Q31" s="58"/>
      <c r="R31" s="58"/>
    </row>
    <row r="32" spans="1:18" x14ac:dyDescent="0.2">
      <c r="A32" s="1">
        <v>70108</v>
      </c>
      <c r="B32" s="19" t="s">
        <v>19</v>
      </c>
      <c r="C32" s="63">
        <v>29914</v>
      </c>
      <c r="D32" s="20">
        <v>29258</v>
      </c>
      <c r="E32" s="20">
        <v>29791</v>
      </c>
      <c r="F32" s="20">
        <v>30259</v>
      </c>
      <c r="G32" s="20">
        <v>35423</v>
      </c>
      <c r="H32" s="20">
        <v>34945</v>
      </c>
      <c r="I32" s="20">
        <v>35704</v>
      </c>
      <c r="J32" s="20"/>
      <c r="K32" s="20"/>
      <c r="L32" s="20"/>
      <c r="M32" s="20"/>
      <c r="N32" s="63"/>
      <c r="O32" s="31">
        <f t="shared" si="4"/>
        <v>225294</v>
      </c>
      <c r="P32" s="62"/>
      <c r="Q32" s="58"/>
      <c r="R32" s="58"/>
    </row>
    <row r="33" spans="1:18" x14ac:dyDescent="0.2">
      <c r="A33" s="1">
        <v>70113</v>
      </c>
      <c r="B33" s="19" t="s">
        <v>20</v>
      </c>
      <c r="C33" s="20">
        <v>286</v>
      </c>
      <c r="D33" s="20">
        <v>232</v>
      </c>
      <c r="E33" s="20">
        <v>271</v>
      </c>
      <c r="F33" s="20">
        <v>216</v>
      </c>
      <c r="G33" s="20">
        <v>205</v>
      </c>
      <c r="H33" s="20">
        <v>256</v>
      </c>
      <c r="I33" s="20">
        <v>265</v>
      </c>
      <c r="J33" s="20"/>
      <c r="K33" s="20"/>
      <c r="L33" s="20"/>
      <c r="M33" s="20"/>
      <c r="N33" s="20"/>
      <c r="O33" s="31">
        <f t="shared" si="4"/>
        <v>1731</v>
      </c>
      <c r="P33" s="62"/>
      <c r="Q33" s="58"/>
      <c r="R33" s="58"/>
    </row>
    <row r="34" spans="1:18" x14ac:dyDescent="0.2">
      <c r="A34" s="1">
        <v>70109</v>
      </c>
      <c r="B34" s="19" t="s">
        <v>21</v>
      </c>
      <c r="C34" s="20">
        <v>40021</v>
      </c>
      <c r="D34" s="20">
        <v>38758</v>
      </c>
      <c r="E34" s="20">
        <v>37689</v>
      </c>
      <c r="F34" s="20">
        <v>39750</v>
      </c>
      <c r="G34" s="20">
        <v>41802</v>
      </c>
      <c r="H34" s="20">
        <v>36418</v>
      </c>
      <c r="I34" s="20">
        <v>40090</v>
      </c>
      <c r="J34" s="20"/>
      <c r="K34" s="20"/>
      <c r="L34" s="20"/>
      <c r="M34" s="20"/>
      <c r="N34" s="20"/>
      <c r="O34" s="31">
        <f t="shared" si="4"/>
        <v>274528</v>
      </c>
      <c r="P34" s="62"/>
      <c r="Q34" s="58"/>
      <c r="R34" s="58"/>
    </row>
    <row r="35" spans="1:18" x14ac:dyDescent="0.2">
      <c r="A35" s="1">
        <v>70114</v>
      </c>
      <c r="B35" s="19" t="s">
        <v>22</v>
      </c>
      <c r="C35" s="20">
        <v>22813</v>
      </c>
      <c r="D35" s="20">
        <v>27645</v>
      </c>
      <c r="E35" s="20">
        <v>31135</v>
      </c>
      <c r="F35" s="20">
        <v>29364</v>
      </c>
      <c r="G35" s="20">
        <v>32807</v>
      </c>
      <c r="H35" s="20">
        <v>29407</v>
      </c>
      <c r="I35" s="20">
        <v>27989</v>
      </c>
      <c r="J35" s="20"/>
      <c r="K35" s="20"/>
      <c r="L35" s="20"/>
      <c r="M35" s="20"/>
      <c r="N35" s="20"/>
      <c r="O35" s="31">
        <f t="shared" si="4"/>
        <v>201160</v>
      </c>
      <c r="P35" s="62"/>
      <c r="Q35" s="58"/>
      <c r="R35" s="58"/>
    </row>
    <row r="36" spans="1:18" x14ac:dyDescent="0.2">
      <c r="A36" s="1">
        <v>70111</v>
      </c>
      <c r="B36" s="19" t="s">
        <v>23</v>
      </c>
      <c r="C36" s="20">
        <v>47793</v>
      </c>
      <c r="D36" s="20">
        <v>47842</v>
      </c>
      <c r="E36" s="20">
        <v>49038</v>
      </c>
      <c r="F36" s="20">
        <v>53779</v>
      </c>
      <c r="G36" s="20">
        <v>54553</v>
      </c>
      <c r="H36" s="20">
        <v>53894</v>
      </c>
      <c r="I36" s="20">
        <v>55026</v>
      </c>
      <c r="J36" s="20"/>
      <c r="K36" s="20"/>
      <c r="L36" s="20"/>
      <c r="M36" s="20"/>
      <c r="N36" s="20"/>
      <c r="O36" s="31">
        <f t="shared" si="4"/>
        <v>361925</v>
      </c>
      <c r="P36" s="62"/>
      <c r="Q36" s="58"/>
      <c r="R36" s="58"/>
    </row>
    <row r="37" spans="1:18" x14ac:dyDescent="0.2">
      <c r="A37" s="1">
        <v>70112</v>
      </c>
      <c r="B37" s="19" t="s">
        <v>24</v>
      </c>
      <c r="C37" s="20">
        <v>77</v>
      </c>
      <c r="D37" s="20">
        <v>29</v>
      </c>
      <c r="E37" s="20">
        <v>21</v>
      </c>
      <c r="F37" s="20">
        <v>0</v>
      </c>
      <c r="G37" s="20">
        <v>23</v>
      </c>
      <c r="H37" s="20">
        <v>30</v>
      </c>
      <c r="I37" s="20">
        <v>31</v>
      </c>
      <c r="J37" s="20"/>
      <c r="K37" s="20"/>
      <c r="L37" s="20"/>
      <c r="M37" s="20"/>
      <c r="N37" s="20"/>
      <c r="O37" s="31">
        <f t="shared" si="4"/>
        <v>211</v>
      </c>
      <c r="P37" s="62"/>
      <c r="Q37" s="58"/>
      <c r="R37" s="58"/>
    </row>
    <row r="38" spans="1:18" x14ac:dyDescent="0.2">
      <c r="A38" s="1">
        <v>70115</v>
      </c>
      <c r="B38" s="19" t="s">
        <v>25</v>
      </c>
      <c r="C38" s="58">
        <v>84</v>
      </c>
      <c r="D38" s="20">
        <v>195</v>
      </c>
      <c r="E38" s="20">
        <v>160</v>
      </c>
      <c r="F38" s="20">
        <v>90</v>
      </c>
      <c r="G38" s="20">
        <v>248</v>
      </c>
      <c r="H38" s="20">
        <v>226</v>
      </c>
      <c r="I38" s="20">
        <v>198</v>
      </c>
      <c r="J38" s="20"/>
      <c r="K38" s="20"/>
      <c r="L38" s="20"/>
      <c r="M38" s="20"/>
      <c r="N38" s="20"/>
      <c r="O38" s="31">
        <f t="shared" si="4"/>
        <v>1201</v>
      </c>
      <c r="P38" s="62"/>
      <c r="Q38" s="58"/>
      <c r="R38" s="58"/>
    </row>
    <row r="39" spans="1:18" x14ac:dyDescent="0.2">
      <c r="A39" s="1">
        <v>70105</v>
      </c>
      <c r="B39" s="19" t="s">
        <v>26</v>
      </c>
      <c r="C39" s="58">
        <v>176</v>
      </c>
      <c r="D39" s="20">
        <v>60</v>
      </c>
      <c r="E39" s="20">
        <v>154</v>
      </c>
      <c r="F39" s="20">
        <v>220</v>
      </c>
      <c r="G39" s="20">
        <v>248</v>
      </c>
      <c r="H39" s="20">
        <v>238</v>
      </c>
      <c r="I39" s="20">
        <v>225</v>
      </c>
      <c r="J39" s="20"/>
      <c r="K39" s="20"/>
      <c r="L39" s="20"/>
      <c r="M39" s="20"/>
      <c r="N39" s="20"/>
      <c r="O39" s="31">
        <f t="shared" si="4"/>
        <v>1321</v>
      </c>
      <c r="P39" s="62"/>
      <c r="Q39" s="58"/>
      <c r="R39" s="58"/>
    </row>
    <row r="40" spans="1:18" x14ac:dyDescent="0.2">
      <c r="A40" s="1">
        <v>70119</v>
      </c>
      <c r="B40" s="19" t="s">
        <v>27</v>
      </c>
      <c r="C40" s="58">
        <v>38324</v>
      </c>
      <c r="D40" s="20">
        <v>33529</v>
      </c>
      <c r="E40" s="20">
        <v>40531</v>
      </c>
      <c r="F40" s="20">
        <v>50312</v>
      </c>
      <c r="G40" s="20">
        <v>40043</v>
      </c>
      <c r="H40" s="20">
        <v>37785</v>
      </c>
      <c r="I40" s="20">
        <v>35460</v>
      </c>
      <c r="J40" s="20"/>
      <c r="K40" s="20"/>
      <c r="L40" s="20"/>
      <c r="M40" s="20"/>
      <c r="N40" s="20"/>
      <c r="O40" s="31">
        <f t="shared" si="4"/>
        <v>275984</v>
      </c>
      <c r="P40" s="62"/>
      <c r="Q40" s="58"/>
      <c r="R40" s="58"/>
    </row>
    <row r="41" spans="1:18" x14ac:dyDescent="0.2">
      <c r="A41" s="1">
        <v>70123</v>
      </c>
      <c r="B41" s="19" t="s">
        <v>28</v>
      </c>
      <c r="C41" s="58">
        <v>92</v>
      </c>
      <c r="D41" s="20">
        <v>23</v>
      </c>
      <c r="E41" s="20"/>
      <c r="F41" s="20">
        <v>19</v>
      </c>
      <c r="G41" s="20">
        <v>31</v>
      </c>
      <c r="H41" s="20">
        <v>21</v>
      </c>
      <c r="I41" s="20">
        <v>0</v>
      </c>
      <c r="J41" s="20"/>
      <c r="K41" s="20"/>
      <c r="L41" s="20"/>
      <c r="M41" s="20"/>
      <c r="N41" s="20"/>
      <c r="O41" s="31">
        <f t="shared" si="4"/>
        <v>186</v>
      </c>
      <c r="P41" s="62"/>
      <c r="Q41" s="58"/>
      <c r="R41" s="58"/>
    </row>
    <row r="42" spans="1:18" x14ac:dyDescent="0.2">
      <c r="A42" s="1">
        <v>70124</v>
      </c>
      <c r="B42" s="19" t="s">
        <v>29</v>
      </c>
      <c r="C42" s="20">
        <v>0</v>
      </c>
      <c r="D42" s="20">
        <v>0</v>
      </c>
      <c r="E42" s="20"/>
      <c r="F42" s="20">
        <v>0</v>
      </c>
      <c r="G42" s="20"/>
      <c r="H42" s="20">
        <v>0</v>
      </c>
      <c r="I42" s="20">
        <v>0</v>
      </c>
      <c r="J42" s="20"/>
      <c r="K42" s="20"/>
      <c r="L42" s="20"/>
      <c r="M42" s="20"/>
      <c r="N42" s="20"/>
      <c r="O42" s="31">
        <f t="shared" si="4"/>
        <v>0</v>
      </c>
      <c r="P42" s="62"/>
      <c r="Q42" s="58"/>
      <c r="R42" s="58"/>
    </row>
    <row r="43" spans="1:18" x14ac:dyDescent="0.2">
      <c r="A43" s="1">
        <v>70127</v>
      </c>
      <c r="B43" s="19" t="s">
        <v>30</v>
      </c>
      <c r="C43" s="20">
        <v>5770</v>
      </c>
      <c r="D43" s="20">
        <v>6098</v>
      </c>
      <c r="E43" s="20">
        <v>7013</v>
      </c>
      <c r="F43" s="20">
        <v>7186</v>
      </c>
      <c r="G43" s="20">
        <v>7323</v>
      </c>
      <c r="H43" s="20">
        <v>7111</v>
      </c>
      <c r="I43" s="20">
        <v>8219</v>
      </c>
      <c r="J43" s="20"/>
      <c r="K43" s="20"/>
      <c r="L43" s="20"/>
      <c r="M43" s="20"/>
      <c r="N43" s="20"/>
      <c r="O43" s="31">
        <f t="shared" si="4"/>
        <v>48720</v>
      </c>
      <c r="P43" s="62"/>
      <c r="Q43" s="58"/>
      <c r="R43" s="58"/>
    </row>
    <row r="44" spans="1:18" x14ac:dyDescent="0.2">
      <c r="B44" s="22" t="s">
        <v>31</v>
      </c>
      <c r="C44" s="23">
        <f>SUM(C31:C43)</f>
        <v>186775</v>
      </c>
      <c r="D44" s="23">
        <f t="shared" ref="D44:N44" si="5">SUM(D31:D43)</f>
        <v>185505</v>
      </c>
      <c r="E44" s="23">
        <f t="shared" si="5"/>
        <v>197770</v>
      </c>
      <c r="F44" s="23">
        <f t="shared" si="5"/>
        <v>212795</v>
      </c>
      <c r="G44" s="23">
        <f t="shared" si="5"/>
        <v>214183</v>
      </c>
      <c r="H44" s="23">
        <f t="shared" si="5"/>
        <v>201935</v>
      </c>
      <c r="I44" s="23">
        <f t="shared" si="5"/>
        <v>204676</v>
      </c>
      <c r="J44" s="23">
        <f t="shared" si="5"/>
        <v>0</v>
      </c>
      <c r="K44" s="23">
        <f t="shared" si="5"/>
        <v>0</v>
      </c>
      <c r="L44" s="23">
        <f t="shared" si="5"/>
        <v>0</v>
      </c>
      <c r="M44" s="23">
        <f t="shared" si="5"/>
        <v>0</v>
      </c>
      <c r="N44" s="23">
        <f t="shared" si="5"/>
        <v>0</v>
      </c>
      <c r="O44" s="24">
        <f t="shared" si="4"/>
        <v>1403639</v>
      </c>
      <c r="P44" s="62"/>
      <c r="Q44" s="58"/>
      <c r="R44" s="58"/>
    </row>
    <row r="45" spans="1:18" x14ac:dyDescent="0.2">
      <c r="A45" s="1">
        <v>10101</v>
      </c>
      <c r="B45" s="19" t="s">
        <v>32</v>
      </c>
      <c r="C45" s="20">
        <v>26019</v>
      </c>
      <c r="D45" s="20">
        <v>27602</v>
      </c>
      <c r="E45" s="20">
        <v>25870</v>
      </c>
      <c r="F45" s="20">
        <v>27313</v>
      </c>
      <c r="G45" s="20">
        <v>27209</v>
      </c>
      <c r="H45" s="20">
        <v>26412</v>
      </c>
      <c r="I45" s="20">
        <v>21712</v>
      </c>
      <c r="J45" s="20"/>
      <c r="K45" s="20"/>
      <c r="L45" s="20"/>
      <c r="M45" s="20"/>
      <c r="N45" s="20"/>
      <c r="O45" s="31">
        <f t="shared" si="4"/>
        <v>182137</v>
      </c>
      <c r="P45" s="62"/>
      <c r="Q45" s="58"/>
      <c r="R45" s="58"/>
    </row>
    <row r="46" spans="1:18" x14ac:dyDescent="0.2">
      <c r="A46" s="1">
        <v>10102</v>
      </c>
      <c r="B46" s="19" t="s">
        <v>33</v>
      </c>
      <c r="C46" s="20">
        <v>170699</v>
      </c>
      <c r="D46" s="20">
        <v>186644</v>
      </c>
      <c r="E46" s="20">
        <v>191018</v>
      </c>
      <c r="F46" s="20">
        <v>197013</v>
      </c>
      <c r="G46" s="20">
        <v>226821</v>
      </c>
      <c r="H46" s="20">
        <v>196748</v>
      </c>
      <c r="I46" s="20">
        <v>183080</v>
      </c>
      <c r="J46" s="20"/>
      <c r="K46" s="20"/>
      <c r="L46" s="20"/>
      <c r="M46" s="20"/>
      <c r="N46" s="20"/>
      <c r="O46" s="31">
        <f t="shared" si="4"/>
        <v>1352023</v>
      </c>
      <c r="P46" s="62"/>
      <c r="Q46" s="58"/>
      <c r="R46" s="58"/>
    </row>
    <row r="47" spans="1:18" x14ac:dyDescent="0.2">
      <c r="A47" s="1">
        <v>10103</v>
      </c>
      <c r="B47" s="19" t="s">
        <v>34</v>
      </c>
      <c r="C47" s="20">
        <v>5995</v>
      </c>
      <c r="D47" s="20">
        <v>6638</v>
      </c>
      <c r="E47" s="20">
        <v>7820</v>
      </c>
      <c r="F47" s="20">
        <v>7989</v>
      </c>
      <c r="G47" s="20">
        <v>8754</v>
      </c>
      <c r="H47" s="20">
        <v>7686</v>
      </c>
      <c r="I47" s="20">
        <v>8153</v>
      </c>
      <c r="J47" s="20"/>
      <c r="K47" s="20"/>
      <c r="L47" s="20"/>
      <c r="M47" s="20"/>
      <c r="N47" s="20"/>
      <c r="O47" s="32">
        <f t="shared" si="4"/>
        <v>53035</v>
      </c>
    </row>
    <row r="48" spans="1:18" x14ac:dyDescent="0.2">
      <c r="A48" s="1">
        <v>10105</v>
      </c>
      <c r="B48" s="19" t="s">
        <v>35</v>
      </c>
      <c r="C48" s="20">
        <v>78263</v>
      </c>
      <c r="D48" s="20">
        <v>79593</v>
      </c>
      <c r="E48" s="20">
        <v>84955</v>
      </c>
      <c r="F48" s="20">
        <v>79424</v>
      </c>
      <c r="G48" s="20">
        <v>77119</v>
      </c>
      <c r="H48" s="20">
        <v>86003</v>
      </c>
      <c r="I48" s="20">
        <v>74593</v>
      </c>
      <c r="J48" s="20"/>
      <c r="K48" s="20"/>
      <c r="L48" s="20"/>
      <c r="M48" s="20"/>
      <c r="N48" s="20"/>
      <c r="O48" s="32">
        <f t="shared" si="4"/>
        <v>559950</v>
      </c>
    </row>
    <row r="49" spans="1:15" x14ac:dyDescent="0.2">
      <c r="A49" s="1">
        <v>10106</v>
      </c>
      <c r="B49" s="19" t="s">
        <v>36</v>
      </c>
      <c r="C49" s="20">
        <v>24654</v>
      </c>
      <c r="D49" s="20">
        <v>20965</v>
      </c>
      <c r="E49" s="20">
        <v>21496</v>
      </c>
      <c r="F49" s="20">
        <v>23775</v>
      </c>
      <c r="G49" s="20">
        <v>28645</v>
      </c>
      <c r="H49" s="20">
        <v>23484</v>
      </c>
      <c r="I49" s="20">
        <v>23478</v>
      </c>
      <c r="J49" s="20"/>
      <c r="K49" s="20"/>
      <c r="L49" s="20"/>
      <c r="M49" s="20"/>
      <c r="N49" s="20"/>
      <c r="O49" s="32">
        <f t="shared" si="4"/>
        <v>166497</v>
      </c>
    </row>
    <row r="50" spans="1:15" x14ac:dyDescent="0.2">
      <c r="B50" s="22" t="s">
        <v>37</v>
      </c>
      <c r="C50" s="23">
        <f>SUM(C45:C49)</f>
        <v>305630</v>
      </c>
      <c r="D50" s="23">
        <f t="shared" ref="D50:N50" si="6">SUM(D45:D49)</f>
        <v>321442</v>
      </c>
      <c r="E50" s="23">
        <f t="shared" si="6"/>
        <v>331159</v>
      </c>
      <c r="F50" s="23">
        <f t="shared" si="6"/>
        <v>335514</v>
      </c>
      <c r="G50" s="23">
        <f t="shared" si="6"/>
        <v>368548</v>
      </c>
      <c r="H50" s="23">
        <f t="shared" si="6"/>
        <v>340333</v>
      </c>
      <c r="I50" s="23">
        <f t="shared" si="6"/>
        <v>311016</v>
      </c>
      <c r="J50" s="23">
        <f t="shared" si="6"/>
        <v>0</v>
      </c>
      <c r="K50" s="23">
        <f t="shared" si="6"/>
        <v>0</v>
      </c>
      <c r="L50" s="23">
        <f t="shared" si="6"/>
        <v>0</v>
      </c>
      <c r="M50" s="23">
        <f t="shared" si="6"/>
        <v>0</v>
      </c>
      <c r="N50" s="23">
        <f t="shared" si="6"/>
        <v>0</v>
      </c>
      <c r="O50" s="33">
        <f t="shared" si="4"/>
        <v>2313642</v>
      </c>
    </row>
    <row r="51" spans="1:15" x14ac:dyDescent="0.2">
      <c r="B51" s="34" t="s">
        <v>38</v>
      </c>
      <c r="C51" s="35">
        <f>C50+C44+C30</f>
        <v>645903</v>
      </c>
      <c r="D51" s="35">
        <f t="shared" ref="D51:N51" si="7">D50+D44+D30</f>
        <v>598314</v>
      </c>
      <c r="E51" s="35">
        <f t="shared" si="7"/>
        <v>676093</v>
      </c>
      <c r="F51" s="35">
        <f t="shared" si="7"/>
        <v>688468</v>
      </c>
      <c r="G51" s="35">
        <f t="shared" si="7"/>
        <v>723656</v>
      </c>
      <c r="H51" s="35">
        <f t="shared" si="7"/>
        <v>699408</v>
      </c>
      <c r="I51" s="35">
        <f t="shared" si="7"/>
        <v>632597</v>
      </c>
      <c r="J51" s="35">
        <f t="shared" si="7"/>
        <v>0</v>
      </c>
      <c r="K51" s="35">
        <f t="shared" si="7"/>
        <v>0</v>
      </c>
      <c r="L51" s="35">
        <f t="shared" si="7"/>
        <v>0</v>
      </c>
      <c r="M51" s="35">
        <f t="shared" si="7"/>
        <v>0</v>
      </c>
      <c r="N51" s="35">
        <f t="shared" si="7"/>
        <v>0</v>
      </c>
      <c r="O51" s="64">
        <f t="shared" si="4"/>
        <v>4664439</v>
      </c>
    </row>
    <row r="52" spans="1:15" x14ac:dyDescent="0.2">
      <c r="B52" s="28" t="s">
        <v>40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x14ac:dyDescent="0.2">
      <c r="A53" s="1">
        <v>60140</v>
      </c>
      <c r="B53" s="37" t="s">
        <v>17</v>
      </c>
      <c r="C53" s="29">
        <v>133628</v>
      </c>
      <c r="D53" s="29">
        <v>137475</v>
      </c>
      <c r="E53" s="29">
        <v>125835</v>
      </c>
      <c r="F53" s="29">
        <v>141621</v>
      </c>
      <c r="G53" s="29">
        <v>136294</v>
      </c>
      <c r="H53" s="29">
        <v>207885</v>
      </c>
      <c r="I53" s="29">
        <v>149462</v>
      </c>
      <c r="J53" s="29"/>
      <c r="K53" s="29"/>
      <c r="L53" s="29"/>
      <c r="M53" s="29"/>
      <c r="N53" s="29"/>
      <c r="O53" s="30">
        <f t="shared" ref="O53:O74" si="8">SUM(C53:N53)</f>
        <v>1032200</v>
      </c>
    </row>
    <row r="54" spans="1:15" x14ac:dyDescent="0.2">
      <c r="A54" s="1">
        <v>70104</v>
      </c>
      <c r="B54" s="19" t="s">
        <v>18</v>
      </c>
      <c r="C54" s="20">
        <v>1767</v>
      </c>
      <c r="D54" s="20">
        <v>1675</v>
      </c>
      <c r="E54" s="20">
        <v>1700</v>
      </c>
      <c r="F54" s="20">
        <v>1629</v>
      </c>
      <c r="G54" s="20">
        <v>1854</v>
      </c>
      <c r="H54" s="20">
        <v>1853</v>
      </c>
      <c r="I54" s="20">
        <v>1724</v>
      </c>
      <c r="J54" s="20"/>
      <c r="K54" s="20"/>
      <c r="L54" s="20"/>
      <c r="M54" s="20"/>
      <c r="N54" s="20"/>
      <c r="O54" s="31">
        <f t="shared" si="8"/>
        <v>12202</v>
      </c>
    </row>
    <row r="55" spans="1:15" x14ac:dyDescent="0.2">
      <c r="A55" s="1">
        <v>70108</v>
      </c>
      <c r="B55" s="19" t="s">
        <v>19</v>
      </c>
      <c r="C55" s="20">
        <v>31427</v>
      </c>
      <c r="D55" s="20">
        <v>27380</v>
      </c>
      <c r="E55" s="20">
        <v>34508</v>
      </c>
      <c r="F55" s="20">
        <v>30870</v>
      </c>
      <c r="G55" s="20">
        <v>35457</v>
      </c>
      <c r="H55" s="20">
        <v>32012</v>
      </c>
      <c r="I55" s="20">
        <v>42206</v>
      </c>
      <c r="J55" s="20"/>
      <c r="K55" s="20"/>
      <c r="L55" s="20"/>
      <c r="M55" s="20"/>
      <c r="N55" s="20"/>
      <c r="O55" s="31">
        <f t="shared" si="8"/>
        <v>233860</v>
      </c>
    </row>
    <row r="56" spans="1:15" x14ac:dyDescent="0.2">
      <c r="A56" s="1">
        <v>70113</v>
      </c>
      <c r="B56" s="19" t="s">
        <v>20</v>
      </c>
      <c r="C56" s="20">
        <v>170</v>
      </c>
      <c r="D56" s="20">
        <v>249</v>
      </c>
      <c r="E56" s="20">
        <v>302</v>
      </c>
      <c r="F56" s="20">
        <v>316</v>
      </c>
      <c r="G56" s="20">
        <v>307</v>
      </c>
      <c r="H56" s="20">
        <v>263</v>
      </c>
      <c r="I56" s="20">
        <v>189</v>
      </c>
      <c r="J56" s="20"/>
      <c r="K56" s="20"/>
      <c r="L56" s="20"/>
      <c r="M56" s="20"/>
      <c r="N56" s="20"/>
      <c r="O56" s="31">
        <f t="shared" si="8"/>
        <v>1796</v>
      </c>
    </row>
    <row r="57" spans="1:15" x14ac:dyDescent="0.2">
      <c r="A57" s="1">
        <v>70109</v>
      </c>
      <c r="B57" s="19" t="s">
        <v>21</v>
      </c>
      <c r="C57" s="20">
        <v>41996</v>
      </c>
      <c r="D57" s="20">
        <v>48270</v>
      </c>
      <c r="E57" s="20">
        <v>49879</v>
      </c>
      <c r="F57" s="20">
        <v>41350</v>
      </c>
      <c r="G57" s="20">
        <v>44787</v>
      </c>
      <c r="H57" s="20">
        <v>38657</v>
      </c>
      <c r="I57" s="20">
        <v>46794</v>
      </c>
      <c r="J57" s="20"/>
      <c r="K57" s="20"/>
      <c r="L57" s="20"/>
      <c r="M57" s="20"/>
      <c r="N57" s="20"/>
      <c r="O57" s="31">
        <f t="shared" si="8"/>
        <v>311733</v>
      </c>
    </row>
    <row r="58" spans="1:15" x14ac:dyDescent="0.2">
      <c r="A58" s="1">
        <v>70114</v>
      </c>
      <c r="B58" s="19" t="s">
        <v>22</v>
      </c>
      <c r="C58" s="20">
        <v>24197</v>
      </c>
      <c r="D58" s="20">
        <v>29353</v>
      </c>
      <c r="E58" s="20">
        <v>29992</v>
      </c>
      <c r="F58" s="20">
        <v>25592</v>
      </c>
      <c r="G58" s="20">
        <v>30493</v>
      </c>
      <c r="H58" s="20">
        <v>29316</v>
      </c>
      <c r="I58" s="20">
        <v>29701</v>
      </c>
      <c r="J58" s="20"/>
      <c r="K58" s="20"/>
      <c r="L58" s="20"/>
      <c r="M58" s="20"/>
      <c r="N58" s="20"/>
      <c r="O58" s="31">
        <f t="shared" si="8"/>
        <v>198644</v>
      </c>
    </row>
    <row r="59" spans="1:15" x14ac:dyDescent="0.2">
      <c r="A59" s="1">
        <v>70111</v>
      </c>
      <c r="B59" s="19" t="s">
        <v>23</v>
      </c>
      <c r="C59" s="20">
        <v>59320</v>
      </c>
      <c r="D59" s="20">
        <v>59506</v>
      </c>
      <c r="E59" s="20">
        <v>50983</v>
      </c>
      <c r="F59" s="20">
        <v>50891</v>
      </c>
      <c r="G59" s="20">
        <v>55746</v>
      </c>
      <c r="H59" s="20">
        <v>58637</v>
      </c>
      <c r="I59" s="20">
        <v>56998</v>
      </c>
      <c r="J59" s="20"/>
      <c r="K59" s="20"/>
      <c r="L59" s="20"/>
      <c r="M59" s="20"/>
      <c r="N59" s="20"/>
      <c r="O59" s="31">
        <f t="shared" si="8"/>
        <v>392081</v>
      </c>
    </row>
    <row r="60" spans="1:15" x14ac:dyDescent="0.2">
      <c r="A60" s="1">
        <v>70112</v>
      </c>
      <c r="B60" s="19" t="s">
        <v>24</v>
      </c>
      <c r="C60" s="20">
        <v>0</v>
      </c>
      <c r="D60" s="20">
        <v>41</v>
      </c>
      <c r="E60" s="20">
        <v>31</v>
      </c>
      <c r="F60" s="20">
        <v>52</v>
      </c>
      <c r="G60" s="20">
        <v>31</v>
      </c>
      <c r="H60" s="20">
        <v>13</v>
      </c>
      <c r="I60" s="20">
        <v>0</v>
      </c>
      <c r="J60" s="20"/>
      <c r="K60" s="20"/>
      <c r="L60" s="20"/>
      <c r="M60" s="20"/>
      <c r="N60" s="20"/>
      <c r="O60" s="31">
        <f t="shared" si="8"/>
        <v>168</v>
      </c>
    </row>
    <row r="61" spans="1:15" x14ac:dyDescent="0.2">
      <c r="A61" s="1">
        <v>70115</v>
      </c>
      <c r="B61" s="19" t="s">
        <v>25</v>
      </c>
      <c r="C61" s="20">
        <v>0</v>
      </c>
      <c r="D61" s="20">
        <v>92</v>
      </c>
      <c r="E61" s="20">
        <v>35</v>
      </c>
      <c r="F61" s="20">
        <v>76</v>
      </c>
      <c r="G61" s="20">
        <v>134</v>
      </c>
      <c r="H61" s="20">
        <v>139</v>
      </c>
      <c r="I61" s="20">
        <v>293</v>
      </c>
      <c r="J61" s="20"/>
      <c r="K61" s="20"/>
      <c r="L61" s="20"/>
      <c r="M61" s="20"/>
      <c r="N61" s="20"/>
      <c r="O61" s="31">
        <f t="shared" si="8"/>
        <v>769</v>
      </c>
    </row>
    <row r="62" spans="1:15" x14ac:dyDescent="0.2">
      <c r="A62" s="1">
        <v>70105</v>
      </c>
      <c r="B62" s="19" t="s">
        <v>26</v>
      </c>
      <c r="C62" s="20">
        <v>192</v>
      </c>
      <c r="D62" s="20">
        <v>251</v>
      </c>
      <c r="E62" s="20">
        <v>230</v>
      </c>
      <c r="F62" s="20">
        <v>152</v>
      </c>
      <c r="G62" s="20">
        <v>155</v>
      </c>
      <c r="H62" s="20">
        <v>209</v>
      </c>
      <c r="I62" s="20">
        <v>276</v>
      </c>
      <c r="J62" s="20"/>
      <c r="K62" s="20"/>
      <c r="L62" s="20"/>
      <c r="M62" s="20"/>
      <c r="N62" s="20"/>
      <c r="O62" s="31">
        <f t="shared" si="8"/>
        <v>1465</v>
      </c>
    </row>
    <row r="63" spans="1:15" x14ac:dyDescent="0.2">
      <c r="A63" s="1">
        <v>70119</v>
      </c>
      <c r="B63" s="19" t="s">
        <v>27</v>
      </c>
      <c r="C63" s="20">
        <v>40454</v>
      </c>
      <c r="D63" s="20">
        <v>36320</v>
      </c>
      <c r="E63" s="20">
        <v>34678</v>
      </c>
      <c r="F63" s="20">
        <v>48268</v>
      </c>
      <c r="G63" s="20">
        <v>46681</v>
      </c>
      <c r="H63" s="20">
        <v>37243</v>
      </c>
      <c r="I63" s="20">
        <v>40853</v>
      </c>
      <c r="J63" s="20"/>
      <c r="K63" s="20"/>
      <c r="L63" s="20"/>
      <c r="M63" s="20"/>
      <c r="N63" s="20"/>
      <c r="O63" s="31">
        <f t="shared" si="8"/>
        <v>284497</v>
      </c>
    </row>
    <row r="64" spans="1:15" x14ac:dyDescent="0.2">
      <c r="A64" s="1">
        <v>70123</v>
      </c>
      <c r="B64" s="19" t="s">
        <v>28</v>
      </c>
      <c r="C64" s="20">
        <v>1</v>
      </c>
      <c r="D64" s="20">
        <v>64</v>
      </c>
      <c r="E64" s="20">
        <v>93</v>
      </c>
      <c r="F64" s="20">
        <v>78</v>
      </c>
      <c r="G64" s="20">
        <v>16</v>
      </c>
      <c r="H64" s="20">
        <v>9</v>
      </c>
      <c r="I64" s="20">
        <v>31</v>
      </c>
      <c r="J64" s="20"/>
      <c r="K64" s="20"/>
      <c r="L64" s="20"/>
      <c r="M64" s="20"/>
      <c r="N64" s="20"/>
      <c r="O64" s="31">
        <f t="shared" si="8"/>
        <v>292</v>
      </c>
    </row>
    <row r="65" spans="1:15" x14ac:dyDescent="0.2">
      <c r="A65" s="1">
        <v>70124</v>
      </c>
      <c r="B65" s="19" t="s">
        <v>29</v>
      </c>
      <c r="C65" s="20"/>
      <c r="D65" s="20"/>
      <c r="E65" s="20"/>
      <c r="F65" s="20">
        <v>0</v>
      </c>
      <c r="G65" s="20"/>
      <c r="H65" s="20">
        <v>0</v>
      </c>
      <c r="I65" s="20">
        <v>0</v>
      </c>
      <c r="J65" s="20"/>
      <c r="K65" s="20"/>
      <c r="L65" s="20"/>
      <c r="M65" s="20"/>
      <c r="N65" s="20"/>
      <c r="O65" s="31">
        <f t="shared" si="8"/>
        <v>0</v>
      </c>
    </row>
    <row r="66" spans="1:15" x14ac:dyDescent="0.2">
      <c r="A66" s="1">
        <v>70127</v>
      </c>
      <c r="B66" s="19" t="s">
        <v>30</v>
      </c>
      <c r="C66" s="20">
        <v>6590</v>
      </c>
      <c r="D66" s="20">
        <v>6030</v>
      </c>
      <c r="E66" s="20">
        <v>6873</v>
      </c>
      <c r="F66" s="20">
        <v>5965</v>
      </c>
      <c r="G66" s="20">
        <v>7500</v>
      </c>
      <c r="H66" s="20">
        <v>7366</v>
      </c>
      <c r="I66" s="20">
        <v>9332</v>
      </c>
      <c r="J66" s="20"/>
      <c r="K66" s="20"/>
      <c r="L66" s="20"/>
      <c r="M66" s="20"/>
      <c r="N66" s="20"/>
      <c r="O66" s="31">
        <f t="shared" si="8"/>
        <v>49656</v>
      </c>
    </row>
    <row r="67" spans="1:15" x14ac:dyDescent="0.2">
      <c r="B67" s="22" t="s">
        <v>31</v>
      </c>
      <c r="C67" s="60">
        <f>SUM(C54:C66)</f>
        <v>206114</v>
      </c>
      <c r="D67" s="60">
        <f t="shared" ref="D67:N67" si="9">SUM(D54:D66)</f>
        <v>209231</v>
      </c>
      <c r="E67" s="60">
        <f t="shared" si="9"/>
        <v>209304</v>
      </c>
      <c r="F67" s="60">
        <f t="shared" si="9"/>
        <v>205239</v>
      </c>
      <c r="G67" s="60">
        <f t="shared" si="9"/>
        <v>223161</v>
      </c>
      <c r="H67" s="60">
        <f t="shared" si="9"/>
        <v>205717</v>
      </c>
      <c r="I67" s="60">
        <f t="shared" si="9"/>
        <v>228397</v>
      </c>
      <c r="J67" s="60">
        <f t="shared" si="9"/>
        <v>0</v>
      </c>
      <c r="K67" s="23">
        <f t="shared" si="9"/>
        <v>0</v>
      </c>
      <c r="L67" s="23">
        <f t="shared" si="9"/>
        <v>0</v>
      </c>
      <c r="M67" s="23">
        <f t="shared" si="9"/>
        <v>0</v>
      </c>
      <c r="N67" s="23">
        <f t="shared" si="9"/>
        <v>0</v>
      </c>
      <c r="O67" s="24">
        <f t="shared" si="8"/>
        <v>1487163</v>
      </c>
    </row>
    <row r="68" spans="1:15" x14ac:dyDescent="0.2">
      <c r="A68" s="1">
        <v>10101</v>
      </c>
      <c r="B68" s="19" t="s">
        <v>32</v>
      </c>
      <c r="C68" s="20">
        <v>27299</v>
      </c>
      <c r="D68" s="20">
        <v>28180</v>
      </c>
      <c r="E68" s="20">
        <v>28831</v>
      </c>
      <c r="F68" s="20">
        <v>27991</v>
      </c>
      <c r="G68" s="20">
        <v>30231</v>
      </c>
      <c r="H68" s="20">
        <v>27508</v>
      </c>
      <c r="I68" s="20">
        <v>28579</v>
      </c>
      <c r="J68" s="20"/>
      <c r="K68" s="20"/>
      <c r="L68" s="20"/>
      <c r="M68" s="20"/>
      <c r="N68" s="20"/>
      <c r="O68" s="31">
        <f t="shared" si="8"/>
        <v>198619</v>
      </c>
    </row>
    <row r="69" spans="1:15" x14ac:dyDescent="0.2">
      <c r="A69" s="1">
        <v>10102</v>
      </c>
      <c r="B69" s="19" t="s">
        <v>33</v>
      </c>
      <c r="C69" s="20">
        <v>190904</v>
      </c>
      <c r="D69" s="20">
        <v>189835</v>
      </c>
      <c r="E69" s="20">
        <v>188219</v>
      </c>
      <c r="F69" s="20">
        <v>199273</v>
      </c>
      <c r="G69" s="20">
        <v>219330</v>
      </c>
      <c r="H69" s="20">
        <v>208809</v>
      </c>
      <c r="I69" s="20">
        <v>217372</v>
      </c>
      <c r="J69" s="20"/>
      <c r="K69" s="20"/>
      <c r="L69" s="20"/>
      <c r="M69" s="20"/>
      <c r="N69" s="20"/>
      <c r="O69" s="31">
        <f t="shared" si="8"/>
        <v>1413742</v>
      </c>
    </row>
    <row r="70" spans="1:15" x14ac:dyDescent="0.2">
      <c r="A70" s="1">
        <v>10103</v>
      </c>
      <c r="B70" s="19" t="s">
        <v>34</v>
      </c>
      <c r="C70" s="20">
        <v>8220</v>
      </c>
      <c r="D70" s="20">
        <v>6887</v>
      </c>
      <c r="E70" s="20">
        <v>6773</v>
      </c>
      <c r="F70" s="20">
        <v>7268</v>
      </c>
      <c r="G70" s="20">
        <v>7994</v>
      </c>
      <c r="H70" s="20">
        <v>8424</v>
      </c>
      <c r="I70" s="20">
        <v>8941</v>
      </c>
      <c r="J70" s="20"/>
      <c r="K70" s="20"/>
      <c r="L70" s="20"/>
      <c r="M70" s="20"/>
      <c r="N70" s="20"/>
      <c r="O70" s="31">
        <f t="shared" si="8"/>
        <v>54507</v>
      </c>
    </row>
    <row r="71" spans="1:15" x14ac:dyDescent="0.2">
      <c r="A71" s="1">
        <v>10105</v>
      </c>
      <c r="B71" s="19" t="s">
        <v>35</v>
      </c>
      <c r="C71" s="20">
        <v>90074</v>
      </c>
      <c r="D71" s="20">
        <v>81436</v>
      </c>
      <c r="E71" s="20">
        <v>92641</v>
      </c>
      <c r="F71" s="20">
        <v>85383</v>
      </c>
      <c r="G71" s="20">
        <v>79308</v>
      </c>
      <c r="H71" s="20">
        <v>90182</v>
      </c>
      <c r="I71" s="20">
        <v>87090</v>
      </c>
      <c r="J71" s="20"/>
      <c r="K71" s="20"/>
      <c r="L71" s="20"/>
      <c r="M71" s="20"/>
      <c r="N71" s="20"/>
      <c r="O71" s="31">
        <f t="shared" si="8"/>
        <v>606114</v>
      </c>
    </row>
    <row r="72" spans="1:15" x14ac:dyDescent="0.2">
      <c r="A72" s="1">
        <v>10106</v>
      </c>
      <c r="B72" s="19" t="s">
        <v>36</v>
      </c>
      <c r="C72" s="20">
        <v>27974</v>
      </c>
      <c r="D72" s="20">
        <v>24385</v>
      </c>
      <c r="E72" s="20">
        <v>22981</v>
      </c>
      <c r="F72" s="20">
        <v>22788</v>
      </c>
      <c r="G72" s="20">
        <v>25504</v>
      </c>
      <c r="H72" s="20">
        <v>25379</v>
      </c>
      <c r="I72" s="20">
        <v>25372</v>
      </c>
      <c r="J72" s="20"/>
      <c r="K72" s="20"/>
      <c r="L72" s="20"/>
      <c r="M72" s="20"/>
      <c r="N72" s="20"/>
      <c r="O72" s="31">
        <f t="shared" si="8"/>
        <v>174383</v>
      </c>
    </row>
    <row r="73" spans="1:15" x14ac:dyDescent="0.2">
      <c r="B73" s="22" t="s">
        <v>37</v>
      </c>
      <c r="C73" s="60">
        <f>SUM(C68:C72)</f>
        <v>344471</v>
      </c>
      <c r="D73" s="60">
        <f t="shared" ref="D73:N73" si="10">SUM(D68:D72)</f>
        <v>330723</v>
      </c>
      <c r="E73" s="60">
        <f t="shared" si="10"/>
        <v>339445</v>
      </c>
      <c r="F73" s="60">
        <f t="shared" si="10"/>
        <v>342703</v>
      </c>
      <c r="G73" s="60">
        <f t="shared" si="10"/>
        <v>362367</v>
      </c>
      <c r="H73" s="60">
        <f t="shared" si="10"/>
        <v>360302</v>
      </c>
      <c r="I73" s="60">
        <f t="shared" si="10"/>
        <v>367354</v>
      </c>
      <c r="J73" s="60">
        <f t="shared" si="10"/>
        <v>0</v>
      </c>
      <c r="K73" s="23">
        <f t="shared" si="10"/>
        <v>0</v>
      </c>
      <c r="L73" s="23">
        <f t="shared" si="10"/>
        <v>0</v>
      </c>
      <c r="M73" s="23">
        <f t="shared" si="10"/>
        <v>0</v>
      </c>
      <c r="N73" s="23">
        <f t="shared" si="10"/>
        <v>0</v>
      </c>
      <c r="O73" s="24">
        <f t="shared" si="8"/>
        <v>2447365</v>
      </c>
    </row>
    <row r="74" spans="1:15" x14ac:dyDescent="0.2">
      <c r="B74" s="34" t="s">
        <v>38</v>
      </c>
      <c r="C74" s="65">
        <f>C73+C67+C53</f>
        <v>684213</v>
      </c>
      <c r="D74" s="65">
        <f t="shared" ref="D74:N74" si="11">D73+D67+D53</f>
        <v>677429</v>
      </c>
      <c r="E74" s="65">
        <f t="shared" si="11"/>
        <v>674584</v>
      </c>
      <c r="F74" s="65">
        <f t="shared" si="11"/>
        <v>689563</v>
      </c>
      <c r="G74" s="65">
        <f t="shared" si="11"/>
        <v>721822</v>
      </c>
      <c r="H74" s="65">
        <f t="shared" si="11"/>
        <v>773904</v>
      </c>
      <c r="I74" s="65">
        <f t="shared" si="11"/>
        <v>745213</v>
      </c>
      <c r="J74" s="65">
        <f t="shared" si="11"/>
        <v>0</v>
      </c>
      <c r="K74" s="35">
        <f t="shared" si="11"/>
        <v>0</v>
      </c>
      <c r="L74" s="35">
        <f t="shared" si="11"/>
        <v>0</v>
      </c>
      <c r="M74" s="35">
        <f t="shared" si="11"/>
        <v>0</v>
      </c>
      <c r="N74" s="35">
        <f t="shared" si="11"/>
        <v>0</v>
      </c>
      <c r="O74" s="36">
        <f t="shared" si="8"/>
        <v>4966728</v>
      </c>
    </row>
    <row r="75" spans="1:15" x14ac:dyDescent="0.2">
      <c r="B75" s="28" t="s">
        <v>41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x14ac:dyDescent="0.2">
      <c r="A76" s="1">
        <v>60140</v>
      </c>
      <c r="B76" s="19" t="s">
        <v>17</v>
      </c>
      <c r="C76" s="66">
        <v>1626</v>
      </c>
      <c r="D76" s="66">
        <v>2132</v>
      </c>
      <c r="E76" s="39">
        <v>1892</v>
      </c>
      <c r="F76" s="39">
        <v>2355</v>
      </c>
      <c r="G76" s="39">
        <v>2499</v>
      </c>
      <c r="H76" s="39">
        <v>1687</v>
      </c>
      <c r="I76" s="39">
        <v>2057</v>
      </c>
      <c r="J76" s="39"/>
      <c r="K76" s="39"/>
      <c r="L76" s="39"/>
      <c r="M76" s="39"/>
      <c r="N76" s="39"/>
      <c r="O76" s="40">
        <f t="shared" ref="O76:O77" si="12">SUM(C76:N76)</f>
        <v>14248</v>
      </c>
    </row>
    <row r="77" spans="1:15" x14ac:dyDescent="0.2">
      <c r="B77" s="34" t="s">
        <v>38</v>
      </c>
      <c r="C77" s="41">
        <f t="shared" ref="C77:N77" si="13">C76</f>
        <v>1626</v>
      </c>
      <c r="D77" s="41">
        <f t="shared" si="13"/>
        <v>2132</v>
      </c>
      <c r="E77" s="41">
        <f t="shared" si="13"/>
        <v>1892</v>
      </c>
      <c r="F77" s="41">
        <f t="shared" si="13"/>
        <v>2355</v>
      </c>
      <c r="G77" s="41">
        <f t="shared" si="13"/>
        <v>2499</v>
      </c>
      <c r="H77" s="41">
        <f t="shared" si="13"/>
        <v>1687</v>
      </c>
      <c r="I77" s="41">
        <f t="shared" si="13"/>
        <v>2057</v>
      </c>
      <c r="J77" s="41">
        <f t="shared" si="13"/>
        <v>0</v>
      </c>
      <c r="K77" s="41">
        <f t="shared" si="13"/>
        <v>0</v>
      </c>
      <c r="L77" s="41">
        <f t="shared" si="13"/>
        <v>0</v>
      </c>
      <c r="M77" s="41">
        <f t="shared" si="13"/>
        <v>0</v>
      </c>
      <c r="N77" s="41">
        <f t="shared" si="13"/>
        <v>0</v>
      </c>
      <c r="O77" s="42">
        <f t="shared" si="12"/>
        <v>14248</v>
      </c>
    </row>
    <row r="78" spans="1:15" x14ac:dyDescent="0.2">
      <c r="B78" s="28" t="s">
        <v>42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x14ac:dyDescent="0.2">
      <c r="A79" s="1">
        <v>60140</v>
      </c>
      <c r="B79" s="22" t="s">
        <v>17</v>
      </c>
      <c r="C79" s="43">
        <v>16592</v>
      </c>
      <c r="D79" s="43">
        <v>13874</v>
      </c>
      <c r="E79" s="43">
        <v>16199</v>
      </c>
      <c r="F79" s="43">
        <v>16435</v>
      </c>
      <c r="G79" s="43">
        <v>13961</v>
      </c>
      <c r="H79" s="43">
        <v>19473</v>
      </c>
      <c r="I79" s="43">
        <v>17031</v>
      </c>
      <c r="J79" s="43"/>
      <c r="K79" s="43"/>
      <c r="L79" s="43"/>
      <c r="M79" s="43"/>
      <c r="N79" s="43"/>
      <c r="O79" s="44">
        <f t="shared" ref="O79:O100" si="14">SUM(C79:N79)</f>
        <v>113565</v>
      </c>
    </row>
    <row r="80" spans="1:15" x14ac:dyDescent="0.2">
      <c r="A80" s="1">
        <v>70104</v>
      </c>
      <c r="B80" s="19" t="s">
        <v>18</v>
      </c>
      <c r="C80" s="45">
        <v>858</v>
      </c>
      <c r="D80" s="45">
        <v>536</v>
      </c>
      <c r="E80" s="45">
        <v>504</v>
      </c>
      <c r="F80" s="45">
        <v>611</v>
      </c>
      <c r="G80" s="45">
        <v>653</v>
      </c>
      <c r="H80" s="45">
        <v>715</v>
      </c>
      <c r="I80" s="45">
        <v>719</v>
      </c>
      <c r="J80" s="45"/>
      <c r="K80" s="45"/>
      <c r="L80" s="45"/>
      <c r="M80" s="45"/>
      <c r="N80" s="45"/>
      <c r="O80" s="46">
        <f t="shared" si="14"/>
        <v>4596</v>
      </c>
    </row>
    <row r="81" spans="1:15" x14ac:dyDescent="0.2">
      <c r="A81" s="1">
        <v>70108</v>
      </c>
      <c r="B81" s="19" t="s">
        <v>19</v>
      </c>
      <c r="C81" s="20">
        <v>6711</v>
      </c>
      <c r="D81" s="20">
        <v>5336</v>
      </c>
      <c r="E81" s="20">
        <v>6105</v>
      </c>
      <c r="F81" s="20">
        <v>6389</v>
      </c>
      <c r="G81" s="20">
        <v>7119</v>
      </c>
      <c r="H81" s="20">
        <v>10312</v>
      </c>
      <c r="I81" s="20">
        <v>9383</v>
      </c>
      <c r="J81" s="20"/>
      <c r="K81" s="20"/>
      <c r="L81" s="20"/>
      <c r="M81" s="20"/>
      <c r="N81" s="20"/>
      <c r="O81" s="31">
        <f t="shared" si="14"/>
        <v>51355</v>
      </c>
    </row>
    <row r="82" spans="1:15" x14ac:dyDescent="0.2">
      <c r="A82" s="1">
        <v>70113</v>
      </c>
      <c r="B82" s="19" t="s">
        <v>20</v>
      </c>
      <c r="C82" s="20">
        <v>0</v>
      </c>
      <c r="D82" s="20">
        <v>0</v>
      </c>
      <c r="E82" s="20">
        <v>12</v>
      </c>
      <c r="F82" s="20">
        <v>8</v>
      </c>
      <c r="G82" s="20">
        <v>48</v>
      </c>
      <c r="H82" s="20">
        <v>35</v>
      </c>
      <c r="I82" s="20">
        <v>25</v>
      </c>
      <c r="J82" s="20"/>
      <c r="K82" s="20"/>
      <c r="L82" s="20"/>
      <c r="M82" s="20"/>
      <c r="N82" s="20"/>
      <c r="O82" s="31">
        <f t="shared" si="14"/>
        <v>128</v>
      </c>
    </row>
    <row r="83" spans="1:15" x14ac:dyDescent="0.2">
      <c r="A83" s="1">
        <v>70109</v>
      </c>
      <c r="B83" s="19" t="s">
        <v>21</v>
      </c>
      <c r="C83" s="20">
        <v>9848</v>
      </c>
      <c r="D83" s="20">
        <v>9579</v>
      </c>
      <c r="E83" s="20">
        <v>8108</v>
      </c>
      <c r="F83" s="20">
        <v>8991</v>
      </c>
      <c r="G83" s="20">
        <v>12037</v>
      </c>
      <c r="H83" s="20">
        <v>8946</v>
      </c>
      <c r="I83" s="20">
        <v>14553</v>
      </c>
      <c r="J83" s="20"/>
      <c r="K83" s="20"/>
      <c r="L83" s="20"/>
      <c r="M83" s="20"/>
      <c r="N83" s="20"/>
      <c r="O83" s="31">
        <f t="shared" si="14"/>
        <v>72062</v>
      </c>
    </row>
    <row r="84" spans="1:15" x14ac:dyDescent="0.2">
      <c r="A84" s="1">
        <v>70114</v>
      </c>
      <c r="B84" s="19" t="s">
        <v>22</v>
      </c>
      <c r="C84" s="20">
        <v>6809</v>
      </c>
      <c r="D84" s="20">
        <v>5294</v>
      </c>
      <c r="E84" s="20">
        <v>6389</v>
      </c>
      <c r="F84" s="20">
        <v>6360</v>
      </c>
      <c r="G84" s="20">
        <v>7496</v>
      </c>
      <c r="H84" s="20">
        <v>8053</v>
      </c>
      <c r="I84" s="20">
        <v>8068</v>
      </c>
      <c r="J84" s="20"/>
      <c r="K84" s="20"/>
      <c r="L84" s="20"/>
      <c r="M84" s="20"/>
      <c r="N84" s="20"/>
      <c r="O84" s="31">
        <f t="shared" si="14"/>
        <v>48469</v>
      </c>
    </row>
    <row r="85" spans="1:15" x14ac:dyDescent="0.2">
      <c r="A85" s="1">
        <v>70111</v>
      </c>
      <c r="B85" s="19" t="s">
        <v>23</v>
      </c>
      <c r="C85" s="20">
        <v>14299</v>
      </c>
      <c r="D85" s="20">
        <v>11123</v>
      </c>
      <c r="E85" s="20">
        <v>10556</v>
      </c>
      <c r="F85" s="20">
        <v>12957</v>
      </c>
      <c r="G85" s="20">
        <v>13904</v>
      </c>
      <c r="H85" s="20">
        <v>15338</v>
      </c>
      <c r="I85" s="20">
        <v>16571</v>
      </c>
      <c r="J85" s="20"/>
      <c r="K85" s="20"/>
      <c r="L85" s="20"/>
      <c r="M85" s="20"/>
      <c r="N85" s="20"/>
      <c r="O85" s="31">
        <f t="shared" si="14"/>
        <v>94748</v>
      </c>
    </row>
    <row r="86" spans="1:15" x14ac:dyDescent="0.2">
      <c r="A86" s="1">
        <v>70112</v>
      </c>
      <c r="B86" s="19" t="s">
        <v>24</v>
      </c>
      <c r="C86" s="20"/>
      <c r="D86" s="20"/>
      <c r="E86" s="20"/>
      <c r="F86" s="20"/>
      <c r="G86" s="20"/>
      <c r="H86" s="20">
        <v>0</v>
      </c>
      <c r="I86" s="20"/>
      <c r="J86" s="20"/>
      <c r="K86" s="20"/>
      <c r="L86" s="20"/>
      <c r="M86" s="20"/>
      <c r="N86" s="20"/>
      <c r="O86" s="31">
        <f t="shared" si="14"/>
        <v>0</v>
      </c>
    </row>
    <row r="87" spans="1:15" x14ac:dyDescent="0.2">
      <c r="A87" s="1">
        <v>70115</v>
      </c>
      <c r="B87" s="19" t="s">
        <v>25</v>
      </c>
      <c r="C87" s="20">
        <v>70</v>
      </c>
      <c r="D87" s="20">
        <v>48</v>
      </c>
      <c r="E87" s="20">
        <v>6</v>
      </c>
      <c r="F87" s="20">
        <v>0</v>
      </c>
      <c r="G87" s="20">
        <v>40</v>
      </c>
      <c r="H87" s="20">
        <v>0</v>
      </c>
      <c r="I87" s="20">
        <v>19</v>
      </c>
      <c r="J87" s="20"/>
      <c r="K87" s="20"/>
      <c r="L87" s="20"/>
      <c r="M87" s="20"/>
      <c r="N87" s="20"/>
      <c r="O87" s="31">
        <f t="shared" si="14"/>
        <v>183</v>
      </c>
    </row>
    <row r="88" spans="1:15" x14ac:dyDescent="0.2">
      <c r="A88" s="1">
        <v>70105</v>
      </c>
      <c r="B88" s="19" t="s">
        <v>26</v>
      </c>
      <c r="C88" s="20">
        <v>14</v>
      </c>
      <c r="D88" s="20"/>
      <c r="E88" s="20">
        <v>11</v>
      </c>
      <c r="F88" s="20">
        <v>56</v>
      </c>
      <c r="G88" s="20">
        <v>4</v>
      </c>
      <c r="H88" s="20">
        <v>59</v>
      </c>
      <c r="I88" s="20">
        <v>0</v>
      </c>
      <c r="J88" s="20"/>
      <c r="K88" s="20"/>
      <c r="L88" s="20"/>
      <c r="M88" s="20"/>
      <c r="N88" s="20"/>
      <c r="O88" s="31">
        <f t="shared" si="14"/>
        <v>144</v>
      </c>
    </row>
    <row r="89" spans="1:15" x14ac:dyDescent="0.2">
      <c r="A89" s="1">
        <v>70119</v>
      </c>
      <c r="B89" s="19" t="s">
        <v>27</v>
      </c>
      <c r="C89" s="20">
        <v>11068</v>
      </c>
      <c r="D89" s="20">
        <v>7710</v>
      </c>
      <c r="E89" s="20">
        <v>10716</v>
      </c>
      <c r="F89" s="20">
        <v>14355</v>
      </c>
      <c r="G89" s="20">
        <v>13201</v>
      </c>
      <c r="H89" s="20">
        <v>11259</v>
      </c>
      <c r="I89" s="20">
        <v>13189</v>
      </c>
      <c r="J89" s="20"/>
      <c r="K89" s="20"/>
      <c r="L89" s="20"/>
      <c r="M89" s="20"/>
      <c r="N89" s="20"/>
      <c r="O89" s="31">
        <f t="shared" si="14"/>
        <v>81498</v>
      </c>
    </row>
    <row r="90" spans="1:15" x14ac:dyDescent="0.2">
      <c r="A90" s="1">
        <v>70123</v>
      </c>
      <c r="B90" s="19" t="s">
        <v>28</v>
      </c>
      <c r="C90" s="20">
        <v>31</v>
      </c>
      <c r="D90" s="20">
        <v>29</v>
      </c>
      <c r="E90" s="20">
        <v>22</v>
      </c>
      <c r="F90" s="20">
        <v>2</v>
      </c>
      <c r="G90" s="20">
        <v>7</v>
      </c>
      <c r="H90" s="20">
        <v>0</v>
      </c>
      <c r="I90" s="20">
        <v>0</v>
      </c>
      <c r="J90" s="20"/>
      <c r="K90" s="20"/>
      <c r="L90" s="20"/>
      <c r="M90" s="20"/>
      <c r="N90" s="20"/>
      <c r="O90" s="31">
        <f t="shared" si="14"/>
        <v>91</v>
      </c>
    </row>
    <row r="91" spans="1:15" x14ac:dyDescent="0.2">
      <c r="A91" s="1">
        <v>70124</v>
      </c>
      <c r="B91" s="19" t="s">
        <v>29</v>
      </c>
      <c r="C91" s="20"/>
      <c r="D91" s="20"/>
      <c r="E91" s="20"/>
      <c r="F91" s="20">
        <v>0</v>
      </c>
      <c r="G91" s="20"/>
      <c r="H91" s="20">
        <v>0</v>
      </c>
      <c r="I91" s="20">
        <v>0</v>
      </c>
      <c r="J91" s="20"/>
      <c r="K91" s="20"/>
      <c r="L91" s="20"/>
      <c r="M91" s="20"/>
      <c r="N91" s="20"/>
      <c r="O91" s="31">
        <f t="shared" si="14"/>
        <v>0</v>
      </c>
    </row>
    <row r="92" spans="1:15" x14ac:dyDescent="0.2">
      <c r="A92" s="1">
        <v>70127</v>
      </c>
      <c r="B92" s="19" t="s">
        <v>30</v>
      </c>
      <c r="C92" s="20">
        <v>873</v>
      </c>
      <c r="D92" s="20">
        <v>911</v>
      </c>
      <c r="E92" s="20">
        <v>890</v>
      </c>
      <c r="F92" s="20">
        <v>794</v>
      </c>
      <c r="G92" s="20">
        <v>728</v>
      </c>
      <c r="H92" s="20">
        <v>1631</v>
      </c>
      <c r="I92" s="20">
        <v>1705</v>
      </c>
      <c r="J92" s="20"/>
      <c r="K92" s="20"/>
      <c r="L92" s="20"/>
      <c r="M92" s="20"/>
      <c r="N92" s="20"/>
      <c r="O92" s="31">
        <f t="shared" si="14"/>
        <v>7532</v>
      </c>
    </row>
    <row r="93" spans="1:15" x14ac:dyDescent="0.2">
      <c r="B93" s="22" t="s">
        <v>31</v>
      </c>
      <c r="C93" s="23">
        <f>SUM(C80:C92)</f>
        <v>50581</v>
      </c>
      <c r="D93" s="60">
        <f t="shared" ref="D93:N93" si="15">SUM(D80:D92)</f>
        <v>40566</v>
      </c>
      <c r="E93" s="60">
        <f t="shared" si="15"/>
        <v>43319</v>
      </c>
      <c r="F93" s="60">
        <f t="shared" si="15"/>
        <v>50523</v>
      </c>
      <c r="G93" s="60">
        <f t="shared" si="15"/>
        <v>55237</v>
      </c>
      <c r="H93" s="60">
        <f t="shared" si="15"/>
        <v>56348</v>
      </c>
      <c r="I93" s="60">
        <f t="shared" si="15"/>
        <v>64232</v>
      </c>
      <c r="J93" s="60">
        <f t="shared" si="15"/>
        <v>0</v>
      </c>
      <c r="K93" s="23">
        <f t="shared" si="15"/>
        <v>0</v>
      </c>
      <c r="L93" s="23">
        <f t="shared" si="15"/>
        <v>0</v>
      </c>
      <c r="M93" s="23">
        <f t="shared" si="15"/>
        <v>0</v>
      </c>
      <c r="N93" s="23">
        <f t="shared" si="15"/>
        <v>0</v>
      </c>
      <c r="O93" s="24">
        <f t="shared" si="14"/>
        <v>360806</v>
      </c>
    </row>
    <row r="94" spans="1:15" x14ac:dyDescent="0.2">
      <c r="A94" s="1">
        <v>10101</v>
      </c>
      <c r="B94" s="19" t="s">
        <v>32</v>
      </c>
      <c r="C94" s="20">
        <v>6677</v>
      </c>
      <c r="D94" s="20">
        <v>5161</v>
      </c>
      <c r="E94" s="20">
        <v>3490</v>
      </c>
      <c r="F94" s="20">
        <v>6117</v>
      </c>
      <c r="G94" s="20">
        <v>5668</v>
      </c>
      <c r="H94" s="20">
        <v>4734</v>
      </c>
      <c r="I94" s="20">
        <v>4396</v>
      </c>
      <c r="J94" s="20"/>
      <c r="K94" s="20"/>
      <c r="L94" s="20"/>
      <c r="M94" s="20"/>
      <c r="N94" s="20"/>
      <c r="O94" s="31">
        <f t="shared" si="14"/>
        <v>36243</v>
      </c>
    </row>
    <row r="95" spans="1:15" x14ac:dyDescent="0.2">
      <c r="A95" s="1">
        <v>10102</v>
      </c>
      <c r="B95" s="19" t="s">
        <v>33</v>
      </c>
      <c r="C95" s="20">
        <v>40634</v>
      </c>
      <c r="D95" s="20">
        <v>41770</v>
      </c>
      <c r="E95" s="20">
        <v>32220</v>
      </c>
      <c r="F95" s="20">
        <v>39403</v>
      </c>
      <c r="G95" s="20">
        <v>42887</v>
      </c>
      <c r="H95" s="20">
        <v>37684</v>
      </c>
      <c r="I95" s="20">
        <v>42160</v>
      </c>
      <c r="J95" s="20"/>
      <c r="K95" s="20"/>
      <c r="L95" s="20"/>
      <c r="M95" s="20"/>
      <c r="N95" s="20"/>
      <c r="O95" s="31">
        <f t="shared" si="14"/>
        <v>276758</v>
      </c>
    </row>
    <row r="96" spans="1:15" x14ac:dyDescent="0.2">
      <c r="A96" s="1">
        <v>10103</v>
      </c>
      <c r="B96" s="19" t="s">
        <v>34</v>
      </c>
      <c r="C96" s="20">
        <v>1710</v>
      </c>
      <c r="D96" s="20">
        <v>1266</v>
      </c>
      <c r="E96" s="20">
        <v>829</v>
      </c>
      <c r="F96" s="20">
        <v>873</v>
      </c>
      <c r="G96" s="20">
        <v>1384</v>
      </c>
      <c r="H96" s="20">
        <v>698</v>
      </c>
      <c r="I96" s="20">
        <v>1497</v>
      </c>
      <c r="J96" s="20"/>
      <c r="K96" s="20"/>
      <c r="L96" s="20"/>
      <c r="M96" s="20"/>
      <c r="N96" s="20"/>
      <c r="O96" s="31">
        <f t="shared" si="14"/>
        <v>8257</v>
      </c>
    </row>
    <row r="97" spans="1:15" x14ac:dyDescent="0.2">
      <c r="A97" s="1">
        <v>10105</v>
      </c>
      <c r="B97" s="19" t="s">
        <v>35</v>
      </c>
      <c r="C97" s="20">
        <v>18567</v>
      </c>
      <c r="D97" s="20">
        <v>14615</v>
      </c>
      <c r="E97" s="20">
        <v>13811</v>
      </c>
      <c r="F97" s="20">
        <v>14699</v>
      </c>
      <c r="G97" s="20">
        <v>13873</v>
      </c>
      <c r="H97" s="20">
        <v>15567</v>
      </c>
      <c r="I97" s="20">
        <v>15003</v>
      </c>
      <c r="J97" s="20"/>
      <c r="K97" s="20"/>
      <c r="L97" s="20"/>
      <c r="M97" s="20"/>
      <c r="N97" s="20"/>
      <c r="O97" s="31">
        <f t="shared" si="14"/>
        <v>106135</v>
      </c>
    </row>
    <row r="98" spans="1:15" x14ac:dyDescent="0.2">
      <c r="A98" s="1">
        <v>10106</v>
      </c>
      <c r="B98" s="19" t="s">
        <v>36</v>
      </c>
      <c r="C98" s="20">
        <v>7054</v>
      </c>
      <c r="D98" s="20">
        <v>4882</v>
      </c>
      <c r="E98" s="20">
        <v>5066</v>
      </c>
      <c r="F98" s="20">
        <v>4916</v>
      </c>
      <c r="G98" s="20">
        <v>5465</v>
      </c>
      <c r="H98" s="20">
        <v>5824</v>
      </c>
      <c r="I98" s="20">
        <v>5646</v>
      </c>
      <c r="J98" s="20"/>
      <c r="K98" s="20"/>
      <c r="L98" s="20"/>
      <c r="M98" s="20"/>
      <c r="N98" s="20"/>
      <c r="O98" s="31">
        <f t="shared" si="14"/>
        <v>38853</v>
      </c>
    </row>
    <row r="99" spans="1:15" x14ac:dyDescent="0.2">
      <c r="B99" s="22" t="s">
        <v>37</v>
      </c>
      <c r="C99" s="23">
        <f>SUM(C94:C98)</f>
        <v>74642</v>
      </c>
      <c r="D99" s="60">
        <f t="shared" ref="D99:N99" si="16">SUM(D94:D98)</f>
        <v>67694</v>
      </c>
      <c r="E99" s="60">
        <f t="shared" si="16"/>
        <v>55416</v>
      </c>
      <c r="F99" s="60">
        <f t="shared" si="16"/>
        <v>66008</v>
      </c>
      <c r="G99" s="60">
        <f t="shared" si="16"/>
        <v>69277</v>
      </c>
      <c r="H99" s="60">
        <f t="shared" si="16"/>
        <v>64507</v>
      </c>
      <c r="I99" s="60">
        <f t="shared" si="16"/>
        <v>68702</v>
      </c>
      <c r="J99" s="60">
        <f t="shared" si="16"/>
        <v>0</v>
      </c>
      <c r="K99" s="23">
        <f t="shared" si="16"/>
        <v>0</v>
      </c>
      <c r="L99" s="23">
        <f t="shared" si="16"/>
        <v>0</v>
      </c>
      <c r="M99" s="23">
        <f t="shared" si="16"/>
        <v>0</v>
      </c>
      <c r="N99" s="23">
        <f t="shared" si="16"/>
        <v>0</v>
      </c>
      <c r="O99" s="24">
        <f t="shared" si="14"/>
        <v>466246</v>
      </c>
    </row>
    <row r="100" spans="1:15" x14ac:dyDescent="0.2">
      <c r="B100" s="34" t="s">
        <v>38</v>
      </c>
      <c r="C100" s="65">
        <f>C99+C93+C79</f>
        <v>141815</v>
      </c>
      <c r="D100" s="65">
        <f t="shared" ref="D100:N100" si="17">D99+D93+D79</f>
        <v>122134</v>
      </c>
      <c r="E100" s="65">
        <f t="shared" si="17"/>
        <v>114934</v>
      </c>
      <c r="F100" s="65">
        <f t="shared" si="17"/>
        <v>132966</v>
      </c>
      <c r="G100" s="65">
        <f t="shared" si="17"/>
        <v>138475</v>
      </c>
      <c r="H100" s="65">
        <f t="shared" si="17"/>
        <v>140328</v>
      </c>
      <c r="I100" s="65">
        <f t="shared" si="17"/>
        <v>149965</v>
      </c>
      <c r="J100" s="65">
        <f t="shared" si="17"/>
        <v>0</v>
      </c>
      <c r="K100" s="35">
        <f t="shared" si="17"/>
        <v>0</v>
      </c>
      <c r="L100" s="35">
        <f t="shared" si="17"/>
        <v>0</v>
      </c>
      <c r="M100" s="35">
        <f t="shared" si="17"/>
        <v>0</v>
      </c>
      <c r="N100" s="35">
        <f t="shared" si="17"/>
        <v>0</v>
      </c>
      <c r="O100" s="36">
        <f t="shared" si="14"/>
        <v>940617</v>
      </c>
    </row>
    <row r="101" spans="1:15" x14ac:dyDescent="0.2">
      <c r="B101" s="28" t="s">
        <v>43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1:15" x14ac:dyDescent="0.2">
      <c r="B102" s="22" t="s">
        <v>17</v>
      </c>
      <c r="C102" s="67">
        <f>C79+C76+C53+C30+C7</f>
        <v>381836</v>
      </c>
      <c r="D102" s="67">
        <f t="shared" ref="D102:N102" si="18">D79+D76+D53+D30+D7</f>
        <v>307889</v>
      </c>
      <c r="E102" s="67">
        <f t="shared" si="18"/>
        <v>374301</v>
      </c>
      <c r="F102" s="67">
        <f t="shared" si="18"/>
        <v>373026</v>
      </c>
      <c r="G102" s="67">
        <f t="shared" si="18"/>
        <v>365995</v>
      </c>
      <c r="H102" s="67">
        <f t="shared" si="18"/>
        <v>471260</v>
      </c>
      <c r="I102" s="67">
        <f t="shared" si="18"/>
        <v>345200</v>
      </c>
      <c r="J102" s="67">
        <f t="shared" si="18"/>
        <v>0</v>
      </c>
      <c r="K102" s="67">
        <f t="shared" si="18"/>
        <v>0</v>
      </c>
      <c r="L102" s="43">
        <f t="shared" si="18"/>
        <v>0</v>
      </c>
      <c r="M102" s="43">
        <f t="shared" si="18"/>
        <v>0</v>
      </c>
      <c r="N102" s="43">
        <f t="shared" si="18"/>
        <v>0</v>
      </c>
      <c r="O102" s="44">
        <f t="shared" ref="O102:O123" si="19">SUM(C102:N102)</f>
        <v>2619507</v>
      </c>
    </row>
    <row r="103" spans="1:15" x14ac:dyDescent="0.2">
      <c r="B103" s="19" t="s">
        <v>18</v>
      </c>
      <c r="C103" s="68">
        <f>C80+C54+C31+C8</f>
        <v>5140</v>
      </c>
      <c r="D103" s="68">
        <f t="shared" ref="D103:N115" si="20">D80+D54+D31+D8</f>
        <v>4856</v>
      </c>
      <c r="E103" s="68">
        <f t="shared" si="20"/>
        <v>4825</v>
      </c>
      <c r="F103" s="68">
        <f t="shared" si="20"/>
        <v>4830</v>
      </c>
      <c r="G103" s="68">
        <f t="shared" si="20"/>
        <v>4741</v>
      </c>
      <c r="H103" s="68">
        <f t="shared" si="20"/>
        <v>4961</v>
      </c>
      <c r="I103" s="45">
        <f t="shared" si="20"/>
        <v>4711</v>
      </c>
      <c r="J103" s="45">
        <f t="shared" si="20"/>
        <v>0</v>
      </c>
      <c r="K103" s="45">
        <f t="shared" si="20"/>
        <v>0</v>
      </c>
      <c r="L103" s="45">
        <f t="shared" si="20"/>
        <v>0</v>
      </c>
      <c r="M103" s="45">
        <f t="shared" si="20"/>
        <v>0</v>
      </c>
      <c r="N103" s="45">
        <f t="shared" si="20"/>
        <v>0</v>
      </c>
      <c r="O103" s="69">
        <f t="shared" si="19"/>
        <v>34064</v>
      </c>
    </row>
    <row r="104" spans="1:15" x14ac:dyDescent="0.2">
      <c r="B104" s="19" t="s">
        <v>19</v>
      </c>
      <c r="C104" s="70">
        <f t="shared" ref="C104:I115" si="21">C81+C55+C32+C9</f>
        <v>83356</v>
      </c>
      <c r="D104" s="70">
        <f t="shared" si="21"/>
        <v>77256</v>
      </c>
      <c r="E104" s="70">
        <f t="shared" si="21"/>
        <v>87516</v>
      </c>
      <c r="F104" s="70">
        <f t="shared" si="21"/>
        <v>84897</v>
      </c>
      <c r="G104" s="70">
        <f t="shared" si="21"/>
        <v>94073</v>
      </c>
      <c r="H104" s="20">
        <f t="shared" si="21"/>
        <v>96162</v>
      </c>
      <c r="I104" s="20">
        <f t="shared" si="21"/>
        <v>106367</v>
      </c>
      <c r="J104" s="20">
        <f t="shared" si="20"/>
        <v>0</v>
      </c>
      <c r="K104" s="20">
        <f t="shared" si="20"/>
        <v>0</v>
      </c>
      <c r="L104" s="20">
        <f t="shared" si="20"/>
        <v>0</v>
      </c>
      <c r="M104" s="20">
        <f t="shared" si="20"/>
        <v>0</v>
      </c>
      <c r="N104" s="20">
        <f t="shared" si="20"/>
        <v>0</v>
      </c>
      <c r="O104" s="32">
        <f t="shared" si="19"/>
        <v>629627</v>
      </c>
    </row>
    <row r="105" spans="1:15" x14ac:dyDescent="0.2">
      <c r="B105" s="19" t="s">
        <v>20</v>
      </c>
      <c r="C105" s="70">
        <f t="shared" si="21"/>
        <v>577</v>
      </c>
      <c r="D105" s="70">
        <f t="shared" si="21"/>
        <v>583</v>
      </c>
      <c r="E105" s="70">
        <f t="shared" si="21"/>
        <v>710</v>
      </c>
      <c r="F105" s="70">
        <f t="shared" si="21"/>
        <v>634</v>
      </c>
      <c r="G105" s="70">
        <f t="shared" si="21"/>
        <v>697</v>
      </c>
      <c r="H105" s="20">
        <f t="shared" si="21"/>
        <v>726</v>
      </c>
      <c r="I105" s="20">
        <f t="shared" si="21"/>
        <v>633</v>
      </c>
      <c r="J105" s="20">
        <f t="shared" si="20"/>
        <v>0</v>
      </c>
      <c r="K105" s="20">
        <f t="shared" si="20"/>
        <v>0</v>
      </c>
      <c r="L105" s="20">
        <f t="shared" si="20"/>
        <v>0</v>
      </c>
      <c r="M105" s="20">
        <f t="shared" si="20"/>
        <v>0</v>
      </c>
      <c r="N105" s="20">
        <f t="shared" si="20"/>
        <v>0</v>
      </c>
      <c r="O105" s="31">
        <f t="shared" si="19"/>
        <v>4560</v>
      </c>
    </row>
    <row r="106" spans="1:15" x14ac:dyDescent="0.2">
      <c r="B106" s="19" t="s">
        <v>21</v>
      </c>
      <c r="C106" s="70">
        <f t="shared" si="21"/>
        <v>113141</v>
      </c>
      <c r="D106" s="70">
        <f t="shared" si="21"/>
        <v>118452</v>
      </c>
      <c r="E106" s="70">
        <f t="shared" si="21"/>
        <v>115878</v>
      </c>
      <c r="F106" s="70">
        <f t="shared" si="21"/>
        <v>110382</v>
      </c>
      <c r="G106" s="70">
        <f t="shared" si="21"/>
        <v>120336</v>
      </c>
      <c r="H106" s="20">
        <f t="shared" si="21"/>
        <v>100320</v>
      </c>
      <c r="I106" s="20">
        <f t="shared" si="21"/>
        <v>123280</v>
      </c>
      <c r="J106" s="20">
        <f t="shared" si="20"/>
        <v>0</v>
      </c>
      <c r="K106" s="20">
        <f t="shared" si="20"/>
        <v>0</v>
      </c>
      <c r="L106" s="20">
        <f t="shared" si="20"/>
        <v>0</v>
      </c>
      <c r="M106" s="20">
        <f t="shared" si="20"/>
        <v>0</v>
      </c>
      <c r="N106" s="20">
        <f t="shared" si="20"/>
        <v>0</v>
      </c>
      <c r="O106" s="31">
        <f t="shared" si="19"/>
        <v>801789</v>
      </c>
    </row>
    <row r="107" spans="1:15" x14ac:dyDescent="0.2">
      <c r="B107" s="19" t="s">
        <v>22</v>
      </c>
      <c r="C107" s="70">
        <f t="shared" si="21"/>
        <v>63492</v>
      </c>
      <c r="D107" s="70">
        <f t="shared" si="21"/>
        <v>76245</v>
      </c>
      <c r="E107" s="70">
        <f t="shared" si="21"/>
        <v>82120</v>
      </c>
      <c r="F107" s="70">
        <f>F84+F58+F35+F12</f>
        <v>73000</v>
      </c>
      <c r="G107" s="70">
        <f t="shared" si="21"/>
        <v>82476</v>
      </c>
      <c r="H107" s="20">
        <f t="shared" si="21"/>
        <v>80030</v>
      </c>
      <c r="I107" s="20">
        <f t="shared" si="21"/>
        <v>77532</v>
      </c>
      <c r="J107" s="20">
        <f t="shared" si="20"/>
        <v>0</v>
      </c>
      <c r="K107" s="20">
        <f t="shared" si="20"/>
        <v>0</v>
      </c>
      <c r="L107" s="20">
        <f t="shared" si="20"/>
        <v>0</v>
      </c>
      <c r="M107" s="20">
        <f t="shared" si="20"/>
        <v>0</v>
      </c>
      <c r="N107" s="20">
        <f t="shared" si="20"/>
        <v>0</v>
      </c>
      <c r="O107" s="31">
        <f t="shared" si="19"/>
        <v>534895</v>
      </c>
    </row>
    <row r="108" spans="1:15" x14ac:dyDescent="0.2">
      <c r="B108" s="19" t="s">
        <v>23</v>
      </c>
      <c r="C108" s="70">
        <f t="shared" si="21"/>
        <v>149658</v>
      </c>
      <c r="D108" s="70">
        <f t="shared" si="21"/>
        <v>143632</v>
      </c>
      <c r="E108" s="70">
        <f t="shared" si="21"/>
        <v>138922</v>
      </c>
      <c r="F108" s="70">
        <f t="shared" si="21"/>
        <v>145498</v>
      </c>
      <c r="G108" s="70">
        <f t="shared" si="21"/>
        <v>152362</v>
      </c>
      <c r="H108" s="20">
        <f t="shared" si="21"/>
        <v>156727</v>
      </c>
      <c r="I108" s="20">
        <f t="shared" si="21"/>
        <v>156508</v>
      </c>
      <c r="J108" s="20">
        <f t="shared" si="20"/>
        <v>0</v>
      </c>
      <c r="K108" s="20">
        <f t="shared" si="20"/>
        <v>0</v>
      </c>
      <c r="L108" s="20">
        <f t="shared" si="20"/>
        <v>0</v>
      </c>
      <c r="M108" s="20">
        <f t="shared" si="20"/>
        <v>0</v>
      </c>
      <c r="N108" s="20">
        <f t="shared" si="20"/>
        <v>0</v>
      </c>
      <c r="O108" s="31">
        <f t="shared" si="19"/>
        <v>1043307</v>
      </c>
    </row>
    <row r="109" spans="1:15" x14ac:dyDescent="0.2">
      <c r="B109" s="19" t="s">
        <v>24</v>
      </c>
      <c r="C109" s="70">
        <f t="shared" si="21"/>
        <v>77</v>
      </c>
      <c r="D109" s="70">
        <f t="shared" si="21"/>
        <v>70</v>
      </c>
      <c r="E109" s="70">
        <f t="shared" si="21"/>
        <v>61</v>
      </c>
      <c r="F109" s="70">
        <f t="shared" si="21"/>
        <v>82</v>
      </c>
      <c r="G109" s="70">
        <f t="shared" si="21"/>
        <v>62</v>
      </c>
      <c r="H109" s="20">
        <f t="shared" si="21"/>
        <v>43</v>
      </c>
      <c r="I109" s="20">
        <f t="shared" si="21"/>
        <v>31</v>
      </c>
      <c r="J109" s="20">
        <f t="shared" si="20"/>
        <v>0</v>
      </c>
      <c r="K109" s="20">
        <f t="shared" si="20"/>
        <v>0</v>
      </c>
      <c r="L109" s="20">
        <f t="shared" si="20"/>
        <v>0</v>
      </c>
      <c r="M109" s="20">
        <f t="shared" si="20"/>
        <v>0</v>
      </c>
      <c r="N109" s="20">
        <f t="shared" si="20"/>
        <v>0</v>
      </c>
      <c r="O109" s="31">
        <f t="shared" si="19"/>
        <v>426</v>
      </c>
    </row>
    <row r="110" spans="1:15" x14ac:dyDescent="0.2">
      <c r="B110" s="19" t="s">
        <v>25</v>
      </c>
      <c r="C110" s="70">
        <f t="shared" si="21"/>
        <v>154</v>
      </c>
      <c r="D110" s="70">
        <f t="shared" si="21"/>
        <v>445</v>
      </c>
      <c r="E110" s="70">
        <f t="shared" si="21"/>
        <v>282</v>
      </c>
      <c r="F110" s="70">
        <f t="shared" si="21"/>
        <v>254</v>
      </c>
      <c r="G110" s="70">
        <f t="shared" si="21"/>
        <v>492</v>
      </c>
      <c r="H110" s="20">
        <f t="shared" si="21"/>
        <v>399</v>
      </c>
      <c r="I110" s="20">
        <f t="shared" si="21"/>
        <v>530</v>
      </c>
      <c r="J110" s="20">
        <f t="shared" si="20"/>
        <v>0</v>
      </c>
      <c r="K110" s="20">
        <f t="shared" si="20"/>
        <v>0</v>
      </c>
      <c r="L110" s="20">
        <f t="shared" si="20"/>
        <v>0</v>
      </c>
      <c r="M110" s="20">
        <f t="shared" si="20"/>
        <v>0</v>
      </c>
      <c r="N110" s="20">
        <f t="shared" si="20"/>
        <v>0</v>
      </c>
      <c r="O110" s="31">
        <f t="shared" si="19"/>
        <v>2556</v>
      </c>
    </row>
    <row r="111" spans="1:15" x14ac:dyDescent="0.2">
      <c r="B111" s="19" t="s">
        <v>26</v>
      </c>
      <c r="C111" s="70">
        <f t="shared" si="21"/>
        <v>485</v>
      </c>
      <c r="D111" s="70">
        <f t="shared" si="21"/>
        <v>508</v>
      </c>
      <c r="E111" s="70">
        <f t="shared" si="21"/>
        <v>513</v>
      </c>
      <c r="F111" s="70">
        <f t="shared" si="21"/>
        <v>472</v>
      </c>
      <c r="G111" s="70">
        <f t="shared" si="21"/>
        <v>499</v>
      </c>
      <c r="H111" s="20">
        <f t="shared" si="21"/>
        <v>667</v>
      </c>
      <c r="I111" s="20">
        <f t="shared" si="21"/>
        <v>660</v>
      </c>
      <c r="J111" s="20">
        <f t="shared" si="20"/>
        <v>0</v>
      </c>
      <c r="K111" s="20">
        <f t="shared" si="20"/>
        <v>0</v>
      </c>
      <c r="L111" s="20">
        <f t="shared" si="20"/>
        <v>0</v>
      </c>
      <c r="M111" s="20">
        <f t="shared" si="20"/>
        <v>0</v>
      </c>
      <c r="N111" s="20">
        <f t="shared" si="20"/>
        <v>0</v>
      </c>
      <c r="O111" s="31">
        <f t="shared" si="19"/>
        <v>3804</v>
      </c>
    </row>
    <row r="112" spans="1:15" x14ac:dyDescent="0.2">
      <c r="B112" s="19" t="s">
        <v>27</v>
      </c>
      <c r="C112" s="70">
        <f t="shared" si="21"/>
        <v>110471</v>
      </c>
      <c r="D112" s="70">
        <f t="shared" si="21"/>
        <v>93972</v>
      </c>
      <c r="E112" s="70">
        <f t="shared" si="21"/>
        <v>107109</v>
      </c>
      <c r="F112" s="70">
        <f t="shared" si="21"/>
        <v>138820</v>
      </c>
      <c r="G112" s="70">
        <f t="shared" si="21"/>
        <v>121014</v>
      </c>
      <c r="H112" s="20">
        <f t="shared" si="21"/>
        <v>104458</v>
      </c>
      <c r="I112" s="20">
        <f t="shared" si="21"/>
        <v>107958</v>
      </c>
      <c r="J112" s="20">
        <f t="shared" si="20"/>
        <v>0</v>
      </c>
      <c r="K112" s="20">
        <f t="shared" si="20"/>
        <v>0</v>
      </c>
      <c r="L112" s="20">
        <f t="shared" si="20"/>
        <v>0</v>
      </c>
      <c r="M112" s="20">
        <f t="shared" si="20"/>
        <v>0</v>
      </c>
      <c r="N112" s="20">
        <f t="shared" si="20"/>
        <v>0</v>
      </c>
      <c r="O112" s="31">
        <f t="shared" si="19"/>
        <v>783802</v>
      </c>
    </row>
    <row r="113" spans="2:15" x14ac:dyDescent="0.2">
      <c r="B113" s="19" t="s">
        <v>28</v>
      </c>
      <c r="C113" s="70">
        <f t="shared" si="21"/>
        <v>124</v>
      </c>
      <c r="D113" s="70">
        <f t="shared" si="21"/>
        <v>116</v>
      </c>
      <c r="E113" s="70">
        <f t="shared" si="21"/>
        <v>146</v>
      </c>
      <c r="F113" s="70">
        <f t="shared" si="21"/>
        <v>110</v>
      </c>
      <c r="G113" s="70">
        <f t="shared" si="21"/>
        <v>54</v>
      </c>
      <c r="H113" s="20">
        <f t="shared" si="21"/>
        <v>30</v>
      </c>
      <c r="I113" s="20">
        <f t="shared" si="21"/>
        <v>31</v>
      </c>
      <c r="J113" s="20">
        <f t="shared" si="20"/>
        <v>0</v>
      </c>
      <c r="K113" s="20">
        <f t="shared" si="20"/>
        <v>0</v>
      </c>
      <c r="L113" s="20">
        <f t="shared" si="20"/>
        <v>0</v>
      </c>
      <c r="M113" s="20">
        <f t="shared" si="20"/>
        <v>0</v>
      </c>
      <c r="N113" s="20">
        <f t="shared" si="20"/>
        <v>0</v>
      </c>
      <c r="O113" s="31">
        <f t="shared" si="19"/>
        <v>611</v>
      </c>
    </row>
    <row r="114" spans="2:15" x14ac:dyDescent="0.2">
      <c r="B114" s="19" t="s">
        <v>29</v>
      </c>
      <c r="C114" s="70">
        <f t="shared" si="21"/>
        <v>0</v>
      </c>
      <c r="D114" s="70">
        <f t="shared" si="21"/>
        <v>0</v>
      </c>
      <c r="E114" s="70">
        <f t="shared" si="21"/>
        <v>0</v>
      </c>
      <c r="F114" s="70">
        <f t="shared" si="21"/>
        <v>0</v>
      </c>
      <c r="G114" s="70">
        <f t="shared" si="21"/>
        <v>0</v>
      </c>
      <c r="H114" s="20">
        <f t="shared" si="21"/>
        <v>0</v>
      </c>
      <c r="I114" s="20">
        <f t="shared" si="21"/>
        <v>0</v>
      </c>
      <c r="J114" s="20">
        <f t="shared" si="20"/>
        <v>0</v>
      </c>
      <c r="K114" s="20">
        <f t="shared" si="20"/>
        <v>0</v>
      </c>
      <c r="L114" s="20">
        <f t="shared" si="20"/>
        <v>0</v>
      </c>
      <c r="M114" s="20">
        <f t="shared" si="20"/>
        <v>0</v>
      </c>
      <c r="N114" s="20">
        <f t="shared" si="20"/>
        <v>0</v>
      </c>
      <c r="O114" s="31">
        <f t="shared" si="19"/>
        <v>0</v>
      </c>
    </row>
    <row r="115" spans="2:15" x14ac:dyDescent="0.2">
      <c r="B115" s="19" t="s">
        <v>30</v>
      </c>
      <c r="C115" s="70">
        <f t="shared" si="21"/>
        <v>16647</v>
      </c>
      <c r="D115" s="70">
        <f t="shared" si="21"/>
        <v>16491</v>
      </c>
      <c r="E115" s="70">
        <f t="shared" si="21"/>
        <v>18398</v>
      </c>
      <c r="F115" s="70">
        <f t="shared" si="21"/>
        <v>17788</v>
      </c>
      <c r="G115" s="70">
        <f t="shared" si="21"/>
        <v>19129</v>
      </c>
      <c r="H115" s="20">
        <f t="shared" si="21"/>
        <v>20313</v>
      </c>
      <c r="I115" s="20">
        <f t="shared" si="21"/>
        <v>22989</v>
      </c>
      <c r="J115" s="20">
        <f t="shared" si="20"/>
        <v>0</v>
      </c>
      <c r="K115" s="20">
        <f t="shared" si="20"/>
        <v>0</v>
      </c>
      <c r="L115" s="20">
        <f t="shared" si="20"/>
        <v>0</v>
      </c>
      <c r="M115" s="20">
        <f t="shared" si="20"/>
        <v>0</v>
      </c>
      <c r="N115" s="20">
        <f t="shared" si="20"/>
        <v>0</v>
      </c>
      <c r="O115" s="31">
        <f t="shared" si="19"/>
        <v>131755</v>
      </c>
    </row>
    <row r="116" spans="2:15" x14ac:dyDescent="0.2">
      <c r="B116" s="22" t="s">
        <v>31</v>
      </c>
      <c r="C116" s="60">
        <f>SUM(C103:C115)</f>
        <v>543322</v>
      </c>
      <c r="D116" s="60">
        <f t="shared" ref="D116:N116" si="22">SUM(D103:D115)</f>
        <v>532626</v>
      </c>
      <c r="E116" s="60">
        <f t="shared" si="22"/>
        <v>556480</v>
      </c>
      <c r="F116" s="60">
        <f t="shared" si="22"/>
        <v>576767</v>
      </c>
      <c r="G116" s="60">
        <f t="shared" si="22"/>
        <v>595935</v>
      </c>
      <c r="H116" s="60">
        <f t="shared" si="22"/>
        <v>564836</v>
      </c>
      <c r="I116" s="60">
        <f t="shared" si="22"/>
        <v>601230</v>
      </c>
      <c r="J116" s="60">
        <f t="shared" si="22"/>
        <v>0</v>
      </c>
      <c r="K116" s="60">
        <f t="shared" si="22"/>
        <v>0</v>
      </c>
      <c r="L116" s="23">
        <f t="shared" si="22"/>
        <v>0</v>
      </c>
      <c r="M116" s="23">
        <f t="shared" si="22"/>
        <v>0</v>
      </c>
      <c r="N116" s="23">
        <f t="shared" si="22"/>
        <v>0</v>
      </c>
      <c r="O116" s="24">
        <f t="shared" si="19"/>
        <v>3971196</v>
      </c>
    </row>
    <row r="117" spans="2:15" x14ac:dyDescent="0.2">
      <c r="B117" s="19" t="s">
        <v>32</v>
      </c>
      <c r="C117" s="70">
        <f>C94+C68+C45+C22</f>
        <v>75033</v>
      </c>
      <c r="D117" s="70">
        <f t="shared" ref="D117:N121" si="23">D94+D68+D45+D22</f>
        <v>74099</v>
      </c>
      <c r="E117" s="70">
        <f t="shared" si="23"/>
        <v>71738</v>
      </c>
      <c r="F117" s="70">
        <f t="shared" si="23"/>
        <v>76023</v>
      </c>
      <c r="G117" s="70">
        <f t="shared" si="23"/>
        <v>77429</v>
      </c>
      <c r="H117" s="70">
        <f t="shared" si="23"/>
        <v>70438</v>
      </c>
      <c r="I117" s="20">
        <f t="shared" si="23"/>
        <v>65207</v>
      </c>
      <c r="J117" s="20">
        <f t="shared" si="23"/>
        <v>0</v>
      </c>
      <c r="K117" s="20">
        <f t="shared" si="23"/>
        <v>0</v>
      </c>
      <c r="L117" s="20">
        <f t="shared" si="23"/>
        <v>0</v>
      </c>
      <c r="M117" s="20">
        <f t="shared" si="23"/>
        <v>0</v>
      </c>
      <c r="N117" s="20">
        <f t="shared" si="23"/>
        <v>0</v>
      </c>
      <c r="O117" s="71">
        <f t="shared" si="19"/>
        <v>509967</v>
      </c>
    </row>
    <row r="118" spans="2:15" x14ac:dyDescent="0.2">
      <c r="B118" s="19" t="s">
        <v>33</v>
      </c>
      <c r="C118" s="70">
        <f t="shared" ref="C118:I121" si="24">C95+C69+C46+C23</f>
        <v>495395</v>
      </c>
      <c r="D118" s="70">
        <f t="shared" si="24"/>
        <v>521249</v>
      </c>
      <c r="E118" s="70">
        <f t="shared" si="24"/>
        <v>519399</v>
      </c>
      <c r="F118" s="70">
        <f t="shared" si="24"/>
        <v>541763</v>
      </c>
      <c r="G118" s="70">
        <f t="shared" si="24"/>
        <v>604889</v>
      </c>
      <c r="H118" s="20">
        <f t="shared" si="24"/>
        <v>539472</v>
      </c>
      <c r="I118" s="20">
        <f t="shared" si="24"/>
        <v>541739</v>
      </c>
      <c r="J118" s="20">
        <f t="shared" si="23"/>
        <v>0</v>
      </c>
      <c r="K118" s="20">
        <f t="shared" si="23"/>
        <v>0</v>
      </c>
      <c r="L118" s="20">
        <f t="shared" si="23"/>
        <v>0</v>
      </c>
      <c r="M118" s="20">
        <f t="shared" si="23"/>
        <v>0</v>
      </c>
      <c r="N118" s="20">
        <f t="shared" si="23"/>
        <v>0</v>
      </c>
      <c r="O118" s="31">
        <f t="shared" si="19"/>
        <v>3763906</v>
      </c>
    </row>
    <row r="119" spans="2:15" x14ac:dyDescent="0.2">
      <c r="B119" s="19" t="s">
        <v>34</v>
      </c>
      <c r="C119" s="70">
        <f t="shared" si="24"/>
        <v>19169</v>
      </c>
      <c r="D119" s="70">
        <f t="shared" si="24"/>
        <v>19177</v>
      </c>
      <c r="E119" s="70">
        <f t="shared" si="24"/>
        <v>19529</v>
      </c>
      <c r="F119" s="70">
        <f t="shared" si="24"/>
        <v>20842</v>
      </c>
      <c r="G119" s="70">
        <f t="shared" si="24"/>
        <v>22200</v>
      </c>
      <c r="H119" s="20">
        <f t="shared" si="24"/>
        <v>20813</v>
      </c>
      <c r="I119" s="20">
        <f t="shared" si="24"/>
        <v>22543</v>
      </c>
      <c r="J119" s="20">
        <f t="shared" si="23"/>
        <v>0</v>
      </c>
      <c r="K119" s="20">
        <f t="shared" si="23"/>
        <v>0</v>
      </c>
      <c r="L119" s="20">
        <f t="shared" si="23"/>
        <v>0</v>
      </c>
      <c r="M119" s="20">
        <f t="shared" si="23"/>
        <v>0</v>
      </c>
      <c r="N119" s="20">
        <f t="shared" si="23"/>
        <v>0</v>
      </c>
      <c r="O119" s="32">
        <f t="shared" si="19"/>
        <v>144273</v>
      </c>
    </row>
    <row r="120" spans="2:15" x14ac:dyDescent="0.2">
      <c r="B120" s="19" t="s">
        <v>35</v>
      </c>
      <c r="C120" s="70">
        <f t="shared" si="24"/>
        <v>226535</v>
      </c>
      <c r="D120" s="70">
        <f t="shared" si="24"/>
        <v>216093</v>
      </c>
      <c r="E120" s="70">
        <f t="shared" si="24"/>
        <v>238765</v>
      </c>
      <c r="F120" s="70">
        <f t="shared" si="24"/>
        <v>221382</v>
      </c>
      <c r="G120" s="70">
        <f t="shared" si="24"/>
        <v>208951</v>
      </c>
      <c r="H120" s="20">
        <f t="shared" si="24"/>
        <v>235215</v>
      </c>
      <c r="I120" s="20">
        <f t="shared" si="24"/>
        <v>215377</v>
      </c>
      <c r="J120" s="20">
        <f t="shared" si="23"/>
        <v>0</v>
      </c>
      <c r="K120" s="20">
        <f t="shared" si="23"/>
        <v>0</v>
      </c>
      <c r="L120" s="20">
        <f t="shared" si="23"/>
        <v>0</v>
      </c>
      <c r="M120" s="20">
        <f t="shared" si="23"/>
        <v>0</v>
      </c>
      <c r="N120" s="20">
        <f t="shared" si="23"/>
        <v>0</v>
      </c>
      <c r="O120" s="32">
        <f t="shared" si="19"/>
        <v>1562318</v>
      </c>
    </row>
    <row r="121" spans="2:15" x14ac:dyDescent="0.2">
      <c r="B121" s="19" t="s">
        <v>36</v>
      </c>
      <c r="C121" s="70">
        <f>C98+C72+C49+C26</f>
        <v>73384</v>
      </c>
      <c r="D121" s="70">
        <f t="shared" si="24"/>
        <v>61986</v>
      </c>
      <c r="E121" s="70">
        <f t="shared" si="24"/>
        <v>62424</v>
      </c>
      <c r="F121" s="70">
        <f t="shared" si="24"/>
        <v>62175</v>
      </c>
      <c r="G121" s="70">
        <f t="shared" si="24"/>
        <v>72263</v>
      </c>
      <c r="H121" s="20">
        <f t="shared" si="24"/>
        <v>67237</v>
      </c>
      <c r="I121" s="20">
        <f t="shared" si="24"/>
        <v>65599</v>
      </c>
      <c r="J121" s="20">
        <f t="shared" si="23"/>
        <v>0</v>
      </c>
      <c r="K121" s="20">
        <f t="shared" si="23"/>
        <v>0</v>
      </c>
      <c r="L121" s="20">
        <f t="shared" si="23"/>
        <v>0</v>
      </c>
      <c r="M121" s="20">
        <f t="shared" si="23"/>
        <v>0</v>
      </c>
      <c r="N121" s="20">
        <f t="shared" si="23"/>
        <v>0</v>
      </c>
      <c r="O121" s="32">
        <f t="shared" si="19"/>
        <v>465068</v>
      </c>
    </row>
    <row r="122" spans="2:15" x14ac:dyDescent="0.2">
      <c r="B122" s="22" t="s">
        <v>37</v>
      </c>
      <c r="C122" s="60">
        <f>SUM(C117:C121)</f>
        <v>889516</v>
      </c>
      <c r="D122" s="60">
        <f t="shared" ref="D122:N122" si="25">SUM(D117:D121)</f>
        <v>892604</v>
      </c>
      <c r="E122" s="60">
        <f t="shared" si="25"/>
        <v>911855</v>
      </c>
      <c r="F122" s="60">
        <f t="shared" si="25"/>
        <v>922185</v>
      </c>
      <c r="G122" s="60">
        <f t="shared" si="25"/>
        <v>985732</v>
      </c>
      <c r="H122" s="60">
        <f t="shared" si="25"/>
        <v>933175</v>
      </c>
      <c r="I122" s="60">
        <f t="shared" si="25"/>
        <v>910465</v>
      </c>
      <c r="J122" s="60">
        <f t="shared" si="25"/>
        <v>0</v>
      </c>
      <c r="K122" s="60">
        <f t="shared" si="25"/>
        <v>0</v>
      </c>
      <c r="L122" s="23">
        <f t="shared" si="25"/>
        <v>0</v>
      </c>
      <c r="M122" s="23">
        <f t="shared" si="25"/>
        <v>0</v>
      </c>
      <c r="N122" s="23">
        <f t="shared" si="25"/>
        <v>0</v>
      </c>
      <c r="O122" s="33">
        <f t="shared" si="19"/>
        <v>6445532</v>
      </c>
    </row>
    <row r="123" spans="2:15" ht="13.5" thickBot="1" x14ac:dyDescent="0.25">
      <c r="B123" s="49" t="s">
        <v>38</v>
      </c>
      <c r="C123" s="72">
        <f>C122+C116+C102</f>
        <v>1814674</v>
      </c>
      <c r="D123" s="72">
        <f t="shared" ref="D123:N123" si="26">D122+D116+D102</f>
        <v>1733119</v>
      </c>
      <c r="E123" s="72">
        <f t="shared" si="26"/>
        <v>1842636</v>
      </c>
      <c r="F123" s="72">
        <f t="shared" si="26"/>
        <v>1871978</v>
      </c>
      <c r="G123" s="72">
        <f t="shared" si="26"/>
        <v>1947662</v>
      </c>
      <c r="H123" s="72">
        <f t="shared" si="26"/>
        <v>1969271</v>
      </c>
      <c r="I123" s="50">
        <f t="shared" si="26"/>
        <v>1856895</v>
      </c>
      <c r="J123" s="50">
        <f t="shared" si="26"/>
        <v>0</v>
      </c>
      <c r="K123" s="50">
        <f t="shared" si="26"/>
        <v>0</v>
      </c>
      <c r="L123" s="50">
        <f t="shared" si="26"/>
        <v>0</v>
      </c>
      <c r="M123" s="50">
        <f t="shared" si="26"/>
        <v>0</v>
      </c>
      <c r="N123" s="50">
        <f t="shared" si="26"/>
        <v>0</v>
      </c>
      <c r="O123" s="73">
        <f t="shared" si="19"/>
        <v>13036235</v>
      </c>
    </row>
    <row r="124" spans="2:15" ht="13.5" thickTop="1" x14ac:dyDescent="0.2"/>
    <row r="125" spans="2:15" x14ac:dyDescent="0.2">
      <c r="B125" s="74" t="s">
        <v>46</v>
      </c>
    </row>
  </sheetData>
  <mergeCells count="8">
    <mergeCell ref="B78:O78"/>
    <mergeCell ref="B101:O101"/>
    <mergeCell ref="B2:O2"/>
    <mergeCell ref="B3:O3"/>
    <mergeCell ref="B6:O6"/>
    <mergeCell ref="B29:O29"/>
    <mergeCell ref="B52:O52"/>
    <mergeCell ref="B75:O75"/>
  </mergeCells>
  <printOptions horizontalCentered="1"/>
  <pageMargins left="0.19685039370078741" right="0.19685039370078741" top="0.98425196850393704" bottom="0.98425196850393704" header="0" footer="0"/>
  <pageSetup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6"/>
  <sheetViews>
    <sheetView showGridLines="0" zoomScale="80" zoomScaleNormal="80" workbookViewId="0">
      <selection activeCell="R15" sqref="R15"/>
    </sheetView>
  </sheetViews>
  <sheetFormatPr baseColWidth="10" defaultColWidth="4.42578125" defaultRowHeight="12.75" x14ac:dyDescent="0.2"/>
  <cols>
    <col min="1" max="1" width="6.5703125" style="1" bestFit="1" customWidth="1"/>
    <col min="2" max="2" width="44.42578125" style="2" customWidth="1"/>
    <col min="3" max="3" width="12" style="1" bestFit="1" customWidth="1"/>
    <col min="4" max="9" width="12" style="3" bestFit="1" customWidth="1"/>
    <col min="10" max="10" width="13.5703125" style="3" bestFit="1" customWidth="1"/>
    <col min="11" max="14" width="12" style="3" bestFit="1" customWidth="1"/>
    <col min="15" max="15" width="13" style="38" bestFit="1" customWidth="1"/>
    <col min="16" max="16384" width="4.42578125" style="1"/>
  </cols>
  <sheetData>
    <row r="1" spans="1:15" x14ac:dyDescent="0.2">
      <c r="B1" s="1"/>
    </row>
    <row r="2" spans="1:15" s="77" customFormat="1" ht="15" customHeight="1" x14ac:dyDescent="0.2">
      <c r="A2" s="75"/>
      <c r="B2" s="76" t="s">
        <v>47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77" customFormat="1" x14ac:dyDescent="0.2">
      <c r="A3" s="75"/>
      <c r="B3" s="78" t="s">
        <v>48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s="77" customFormat="1" ht="13.5" thickBot="1" x14ac:dyDescent="0.25">
      <c r="A4" s="75"/>
      <c r="B4" s="79" t="s">
        <v>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ht="15.75" thickTop="1" x14ac:dyDescent="0.2"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1" t="s">
        <v>15</v>
      </c>
    </row>
    <row r="6" spans="1:15" x14ac:dyDescent="0.2">
      <c r="B6" s="13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">
      <c r="A7" s="1">
        <v>60140</v>
      </c>
      <c r="B7" s="15" t="s">
        <v>17</v>
      </c>
      <c r="C7" s="16">
        <v>782942.4249999997</v>
      </c>
      <c r="D7" s="16">
        <v>711804.78500000015</v>
      </c>
      <c r="E7" s="16">
        <v>912388.48100000015</v>
      </c>
      <c r="F7" s="16">
        <v>815040.62899999984</v>
      </c>
      <c r="G7" s="16">
        <v>799468.96400000004</v>
      </c>
      <c r="H7" s="16">
        <v>953728.45900000038</v>
      </c>
      <c r="I7" s="16">
        <v>734995</v>
      </c>
      <c r="J7" s="16"/>
      <c r="K7" s="16"/>
      <c r="L7" s="16"/>
      <c r="M7" s="16"/>
      <c r="N7" s="16"/>
      <c r="O7" s="17">
        <f t="shared" ref="O7:O18" si="0">SUM(C7:I7)</f>
        <v>5710368.7430000007</v>
      </c>
    </row>
    <row r="8" spans="1:15" x14ac:dyDescent="0.2">
      <c r="A8" s="1">
        <v>70104</v>
      </c>
      <c r="B8" s="19" t="s">
        <v>18</v>
      </c>
      <c r="C8" s="20">
        <v>35646.457000000009</v>
      </c>
      <c r="D8" s="20">
        <v>32285.209999999995</v>
      </c>
      <c r="E8" s="20">
        <v>28208.124999999996</v>
      </c>
      <c r="F8" s="20">
        <v>34970.788999999997</v>
      </c>
      <c r="G8" s="20">
        <v>28084.659999999996</v>
      </c>
      <c r="H8" s="20">
        <v>32042.614000000005</v>
      </c>
      <c r="I8" s="20">
        <v>34734</v>
      </c>
      <c r="J8" s="20"/>
      <c r="K8" s="20"/>
      <c r="L8" s="20"/>
      <c r="M8" s="20"/>
      <c r="N8" s="20"/>
      <c r="O8" s="31">
        <f t="shared" si="0"/>
        <v>225971.85500000001</v>
      </c>
    </row>
    <row r="9" spans="1:15" x14ac:dyDescent="0.2">
      <c r="A9" s="1">
        <v>70108</v>
      </c>
      <c r="B9" s="19" t="s">
        <v>19</v>
      </c>
      <c r="C9" s="20">
        <v>590828.00699999952</v>
      </c>
      <c r="D9" s="20">
        <v>607083.00000000058</v>
      </c>
      <c r="E9" s="20">
        <v>673687.4389999999</v>
      </c>
      <c r="F9" s="20">
        <v>661591.93900000036</v>
      </c>
      <c r="G9" s="20">
        <v>618551.77400000056</v>
      </c>
      <c r="H9" s="20">
        <v>648914.22799999977</v>
      </c>
      <c r="I9" s="20">
        <v>652371</v>
      </c>
      <c r="J9" s="20"/>
      <c r="K9" s="20"/>
      <c r="L9" s="20"/>
      <c r="M9" s="20"/>
      <c r="N9" s="20"/>
      <c r="O9" s="31">
        <f t="shared" si="0"/>
        <v>4453027.3870000001</v>
      </c>
    </row>
    <row r="10" spans="1:15" x14ac:dyDescent="0.2">
      <c r="A10" s="1">
        <v>70113</v>
      </c>
      <c r="B10" s="19" t="s">
        <v>20</v>
      </c>
      <c r="C10" s="20">
        <v>5583.4309999999996</v>
      </c>
      <c r="D10" s="20">
        <v>4341.8270000000002</v>
      </c>
      <c r="E10" s="20">
        <v>7120.2279999999992</v>
      </c>
      <c r="F10" s="20">
        <v>4073.9149999999995</v>
      </c>
      <c r="G10" s="20">
        <v>7095.991</v>
      </c>
      <c r="H10" s="20">
        <v>9604.4070000000011</v>
      </c>
      <c r="I10" s="20">
        <v>5500</v>
      </c>
      <c r="J10" s="20"/>
      <c r="K10" s="20"/>
      <c r="L10" s="20"/>
      <c r="M10" s="20"/>
      <c r="N10" s="20"/>
      <c r="O10" s="31">
        <f t="shared" si="0"/>
        <v>43319.798999999999</v>
      </c>
    </row>
    <row r="11" spans="1:15" x14ac:dyDescent="0.2">
      <c r="A11" s="1">
        <v>70109</v>
      </c>
      <c r="B11" s="19" t="s">
        <v>21</v>
      </c>
      <c r="C11" s="20">
        <v>885149.98699999985</v>
      </c>
      <c r="D11" s="20">
        <v>919523.66399999917</v>
      </c>
      <c r="E11" s="20">
        <v>864980.7489999996</v>
      </c>
      <c r="F11" s="20">
        <v>857582.88599999901</v>
      </c>
      <c r="G11" s="20">
        <v>891285.70399999991</v>
      </c>
      <c r="H11" s="20">
        <v>753443.91599999962</v>
      </c>
      <c r="I11" s="20">
        <v>905291</v>
      </c>
      <c r="J11" s="20"/>
      <c r="K11" s="20"/>
      <c r="L11" s="20"/>
      <c r="M11" s="20"/>
      <c r="N11" s="20"/>
      <c r="O11" s="31">
        <f t="shared" si="0"/>
        <v>6077257.9059999967</v>
      </c>
    </row>
    <row r="12" spans="1:15" x14ac:dyDescent="0.2">
      <c r="A12" s="1">
        <v>70114</v>
      </c>
      <c r="B12" s="19" t="s">
        <v>22</v>
      </c>
      <c r="C12" s="20">
        <v>323828.02700000006</v>
      </c>
      <c r="D12" s="20">
        <v>458236.30800000025</v>
      </c>
      <c r="E12" s="20">
        <v>473631.576</v>
      </c>
      <c r="F12" s="20">
        <v>391190.8020000002</v>
      </c>
      <c r="G12" s="20">
        <v>393363.49200000026</v>
      </c>
      <c r="H12" s="20">
        <v>446476.89499999996</v>
      </c>
      <c r="I12" s="20">
        <v>399219</v>
      </c>
      <c r="J12" s="20"/>
      <c r="K12" s="20"/>
      <c r="L12" s="20"/>
      <c r="M12" s="20"/>
      <c r="N12" s="20"/>
      <c r="O12" s="31">
        <f t="shared" si="0"/>
        <v>2885946.1000000006</v>
      </c>
    </row>
    <row r="13" spans="1:15" x14ac:dyDescent="0.2">
      <c r="A13" s="1">
        <v>70111</v>
      </c>
      <c r="B13" s="19" t="s">
        <v>23</v>
      </c>
      <c r="C13" s="20">
        <v>1011744.4270000003</v>
      </c>
      <c r="D13" s="20">
        <v>847158.4230000003</v>
      </c>
      <c r="E13" s="20">
        <v>988799.00900000019</v>
      </c>
      <c r="F13" s="20">
        <v>970392.76300000027</v>
      </c>
      <c r="G13" s="20">
        <v>1019808.632</v>
      </c>
      <c r="H13" s="20">
        <v>1021831.1999999991</v>
      </c>
      <c r="I13" s="20">
        <v>1001626</v>
      </c>
      <c r="J13" s="20"/>
      <c r="K13" s="20"/>
      <c r="L13" s="20"/>
      <c r="M13" s="20"/>
      <c r="N13" s="20"/>
      <c r="O13" s="31">
        <f t="shared" si="0"/>
        <v>6861360.4539999999</v>
      </c>
    </row>
    <row r="14" spans="1:15" x14ac:dyDescent="0.2">
      <c r="A14" s="1">
        <v>70112</v>
      </c>
      <c r="B14" s="19" t="s">
        <v>24</v>
      </c>
      <c r="C14" s="20">
        <v>0</v>
      </c>
      <c r="D14" s="20">
        <v>0</v>
      </c>
      <c r="E14" s="20">
        <v>321.82499999999999</v>
      </c>
      <c r="F14" s="20">
        <v>1072.7529999999999</v>
      </c>
      <c r="G14" s="20">
        <v>287.17599999999999</v>
      </c>
      <c r="H14" s="20">
        <v>0</v>
      </c>
      <c r="I14" s="20">
        <v>0</v>
      </c>
      <c r="J14" s="20"/>
      <c r="K14" s="20"/>
      <c r="L14" s="20"/>
      <c r="M14" s="20"/>
      <c r="N14" s="20"/>
      <c r="O14" s="31">
        <f t="shared" si="0"/>
        <v>1681.7539999999999</v>
      </c>
    </row>
    <row r="15" spans="1:15" x14ac:dyDescent="0.2">
      <c r="A15" s="1">
        <v>70115</v>
      </c>
      <c r="B15" s="19" t="s">
        <v>25</v>
      </c>
      <c r="C15" s="20">
        <v>567.29300000000001</v>
      </c>
      <c r="D15" s="20">
        <v>2992.7480000000005</v>
      </c>
      <c r="E15" s="20">
        <v>2075.739</v>
      </c>
      <c r="F15" s="20">
        <v>2545.1880000000001</v>
      </c>
      <c r="G15" s="20">
        <v>1341.915</v>
      </c>
      <c r="H15" s="20">
        <v>682.56700000000001</v>
      </c>
      <c r="I15" s="20">
        <v>253</v>
      </c>
      <c r="J15" s="20"/>
      <c r="K15" s="20"/>
      <c r="L15" s="20"/>
      <c r="M15" s="20"/>
      <c r="N15" s="20"/>
      <c r="O15" s="31">
        <f t="shared" si="0"/>
        <v>10458.450000000001</v>
      </c>
    </row>
    <row r="16" spans="1:15" x14ac:dyDescent="0.2">
      <c r="A16" s="1">
        <v>70105</v>
      </c>
      <c r="B16" s="19" t="s">
        <v>26</v>
      </c>
      <c r="C16" s="20">
        <v>2075.3290000000002</v>
      </c>
      <c r="D16" s="20">
        <v>6170.35</v>
      </c>
      <c r="E16" s="20">
        <v>3924.8469999999998</v>
      </c>
      <c r="F16" s="20">
        <v>1348.7440000000001</v>
      </c>
      <c r="G16" s="20">
        <v>2593.9409999999998</v>
      </c>
      <c r="H16" s="20">
        <v>4123.7269999999999</v>
      </c>
      <c r="I16" s="20">
        <v>4386</v>
      </c>
      <c r="J16" s="20"/>
      <c r="K16" s="20"/>
      <c r="L16" s="20"/>
      <c r="M16" s="20"/>
      <c r="N16" s="20"/>
      <c r="O16" s="31">
        <f t="shared" si="0"/>
        <v>24622.937999999998</v>
      </c>
    </row>
    <row r="17" spans="1:15" x14ac:dyDescent="0.2">
      <c r="A17" s="1">
        <v>70119</v>
      </c>
      <c r="B17" s="19" t="s">
        <v>27</v>
      </c>
      <c r="C17" s="20">
        <v>706250.12100000016</v>
      </c>
      <c r="D17" s="20">
        <v>569794.47500000033</v>
      </c>
      <c r="E17" s="20">
        <v>782433.3670000009</v>
      </c>
      <c r="F17" s="20">
        <v>898206.40700000047</v>
      </c>
      <c r="G17" s="20">
        <v>731551.82399999967</v>
      </c>
      <c r="H17" s="20">
        <v>682282.32200000039</v>
      </c>
      <c r="I17" s="20">
        <v>689809</v>
      </c>
      <c r="J17" s="20"/>
      <c r="K17" s="20"/>
      <c r="L17" s="20"/>
      <c r="M17" s="20"/>
      <c r="N17" s="20"/>
      <c r="O17" s="31">
        <f t="shared" si="0"/>
        <v>5060327.5160000017</v>
      </c>
    </row>
    <row r="18" spans="1:15" x14ac:dyDescent="0.2">
      <c r="A18" s="1">
        <v>70123</v>
      </c>
      <c r="B18" s="19" t="s">
        <v>28</v>
      </c>
      <c r="C18" s="20">
        <v>0</v>
      </c>
      <c r="D18" s="20">
        <v>0</v>
      </c>
      <c r="E18" s="20">
        <v>972.64800000000002</v>
      </c>
      <c r="F18" s="20">
        <v>348.62299999999999</v>
      </c>
      <c r="G18" s="20">
        <v>0</v>
      </c>
      <c r="H18" s="20">
        <v>0</v>
      </c>
      <c r="I18" s="20">
        <v>0</v>
      </c>
      <c r="J18" s="20"/>
      <c r="K18" s="20"/>
      <c r="L18" s="20"/>
      <c r="M18" s="20"/>
      <c r="N18" s="20"/>
      <c r="O18" s="31">
        <f t="shared" si="0"/>
        <v>1321.271</v>
      </c>
    </row>
    <row r="19" spans="1:15" x14ac:dyDescent="0.2">
      <c r="A19" s="1">
        <v>70124</v>
      </c>
      <c r="B19" s="19" t="s">
        <v>29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31">
        <f t="shared" ref="O19:O28" si="1">SUM(C19:H19)</f>
        <v>0</v>
      </c>
    </row>
    <row r="20" spans="1:15" x14ac:dyDescent="0.2">
      <c r="A20" s="1">
        <v>70127</v>
      </c>
      <c r="B20" s="19" t="s">
        <v>30</v>
      </c>
      <c r="C20" s="20">
        <v>149188.19500000004</v>
      </c>
      <c r="D20" s="20">
        <v>150317.76399999997</v>
      </c>
      <c r="E20" s="20">
        <v>180141.74000000002</v>
      </c>
      <c r="F20" s="20">
        <v>177273.86700000003</v>
      </c>
      <c r="G20" s="20">
        <v>179620.27600000013</v>
      </c>
      <c r="H20" s="20">
        <v>152136.43000000011</v>
      </c>
      <c r="I20" s="20">
        <v>155505</v>
      </c>
      <c r="J20" s="20"/>
      <c r="K20" s="20"/>
      <c r="L20" s="20"/>
      <c r="M20" s="20"/>
      <c r="N20" s="20"/>
      <c r="O20" s="31">
        <f>SUM(C20:I20)</f>
        <v>1144183.2720000003</v>
      </c>
    </row>
    <row r="21" spans="1:15" x14ac:dyDescent="0.2">
      <c r="B21" s="22" t="s">
        <v>31</v>
      </c>
      <c r="C21" s="23">
        <f>SUM(C8:C20)</f>
        <v>3710861.2739999997</v>
      </c>
      <c r="D21" s="23">
        <f t="shared" ref="D21:I21" si="2">SUM(D8:D20)</f>
        <v>3597903.7690000008</v>
      </c>
      <c r="E21" s="23">
        <f t="shared" si="2"/>
        <v>4006297.2920000013</v>
      </c>
      <c r="F21" s="23">
        <f t="shared" si="2"/>
        <v>4000598.6760000004</v>
      </c>
      <c r="G21" s="23">
        <f t="shared" si="2"/>
        <v>3873585.3850000007</v>
      </c>
      <c r="H21" s="23">
        <f t="shared" si="2"/>
        <v>3751538.3059999994</v>
      </c>
      <c r="I21" s="23">
        <f t="shared" si="2"/>
        <v>3848694</v>
      </c>
      <c r="J21" s="23"/>
      <c r="K21" s="23"/>
      <c r="L21" s="23"/>
      <c r="M21" s="23"/>
      <c r="N21" s="23"/>
      <c r="O21" s="24">
        <f t="shared" si="1"/>
        <v>22940784.702</v>
      </c>
    </row>
    <row r="22" spans="1:15" x14ac:dyDescent="0.2">
      <c r="A22" s="1">
        <v>10101</v>
      </c>
      <c r="B22" s="19" t="s">
        <v>32</v>
      </c>
      <c r="C22" s="20">
        <v>180858.41499999998</v>
      </c>
      <c r="D22" s="20">
        <v>180746.1909999999</v>
      </c>
      <c r="E22" s="20">
        <v>174387.83200000005</v>
      </c>
      <c r="F22" s="20">
        <v>199958.88700000002</v>
      </c>
      <c r="G22" s="20">
        <v>183565.79000000004</v>
      </c>
      <c r="H22" s="20">
        <v>142390.20099999991</v>
      </c>
      <c r="I22" s="20">
        <v>136408</v>
      </c>
      <c r="J22" s="20"/>
      <c r="K22" s="20"/>
      <c r="L22" s="20"/>
      <c r="M22" s="20"/>
      <c r="N22" s="20"/>
      <c r="O22" s="31">
        <f>SUM(C22:I22)</f>
        <v>1198315.3159999999</v>
      </c>
    </row>
    <row r="23" spans="1:15" x14ac:dyDescent="0.2">
      <c r="A23" s="1">
        <v>10102</v>
      </c>
      <c r="B23" s="19" t="s">
        <v>33</v>
      </c>
      <c r="C23" s="20">
        <v>1393973.2680000009</v>
      </c>
      <c r="D23" s="20">
        <v>1531388.3639999998</v>
      </c>
      <c r="E23" s="20">
        <v>1590648.5080000001</v>
      </c>
      <c r="F23" s="20">
        <v>1632828.074999999</v>
      </c>
      <c r="G23" s="20">
        <v>1762669.9140000003</v>
      </c>
      <c r="H23" s="20">
        <v>1473067.1540000003</v>
      </c>
      <c r="I23" s="20">
        <v>1518715</v>
      </c>
      <c r="J23" s="20"/>
      <c r="K23" s="20"/>
      <c r="L23" s="20"/>
      <c r="M23" s="20"/>
      <c r="N23" s="20"/>
      <c r="O23" s="31">
        <f>SUM(C23:I23)</f>
        <v>10903290.283000002</v>
      </c>
    </row>
    <row r="24" spans="1:15" x14ac:dyDescent="0.2">
      <c r="A24" s="1">
        <v>10103</v>
      </c>
      <c r="B24" s="19" t="s">
        <v>34</v>
      </c>
      <c r="C24" s="20">
        <v>38720.436999999991</v>
      </c>
      <c r="D24" s="20">
        <v>49725.070999999996</v>
      </c>
      <c r="E24" s="20">
        <v>52010.014000000003</v>
      </c>
      <c r="F24" s="20">
        <v>54566.307000000008</v>
      </c>
      <c r="G24" s="20">
        <v>46842.619999999981</v>
      </c>
      <c r="H24" s="20">
        <v>47542.320000000007</v>
      </c>
      <c r="I24" s="20">
        <v>47914</v>
      </c>
      <c r="J24" s="20"/>
      <c r="K24" s="20"/>
      <c r="L24" s="20"/>
      <c r="M24" s="20"/>
      <c r="N24" s="20"/>
      <c r="O24" s="31">
        <f>SUM(C24:I24)</f>
        <v>337320.76899999997</v>
      </c>
    </row>
    <row r="25" spans="1:15" x14ac:dyDescent="0.2">
      <c r="A25" s="1">
        <v>10105</v>
      </c>
      <c r="B25" s="19" t="s">
        <v>35</v>
      </c>
      <c r="C25" s="20">
        <v>544696.85000000009</v>
      </c>
      <c r="D25" s="20">
        <v>548956.0959999999</v>
      </c>
      <c r="E25" s="20">
        <v>655356.22499999986</v>
      </c>
      <c r="F25" s="20">
        <v>618318.56999999983</v>
      </c>
      <c r="G25" s="20">
        <v>574804.826</v>
      </c>
      <c r="H25" s="20">
        <v>617827.72700000019</v>
      </c>
      <c r="I25" s="20">
        <v>542817</v>
      </c>
      <c r="J25" s="20"/>
      <c r="K25" s="20"/>
      <c r="L25" s="20"/>
      <c r="M25" s="20"/>
      <c r="N25" s="20"/>
      <c r="O25" s="31">
        <f>SUM(C25:I25)</f>
        <v>4102777.2939999998</v>
      </c>
    </row>
    <row r="26" spans="1:15" x14ac:dyDescent="0.2">
      <c r="A26" s="1">
        <v>10106</v>
      </c>
      <c r="B26" s="19" t="s">
        <v>36</v>
      </c>
      <c r="C26" s="20">
        <v>199725.1369999999</v>
      </c>
      <c r="D26" s="20">
        <v>177596.34600000008</v>
      </c>
      <c r="E26" s="20">
        <v>200984.24999999997</v>
      </c>
      <c r="F26" s="20">
        <v>169322.30100000004</v>
      </c>
      <c r="G26" s="20">
        <v>203349.72800000003</v>
      </c>
      <c r="H26" s="20">
        <v>196943.83200000002</v>
      </c>
      <c r="I26" s="20">
        <v>179292</v>
      </c>
      <c r="J26" s="20"/>
      <c r="K26" s="20"/>
      <c r="L26" s="20"/>
      <c r="M26" s="20"/>
      <c r="N26" s="20"/>
      <c r="O26" s="31">
        <f>SUM(C26:I26)</f>
        <v>1327213.594</v>
      </c>
    </row>
    <row r="27" spans="1:15" x14ac:dyDescent="0.2">
      <c r="B27" s="22" t="s">
        <v>37</v>
      </c>
      <c r="C27" s="23">
        <f>SUM(C22:C26)</f>
        <v>2357974.1070000008</v>
      </c>
      <c r="D27" s="23">
        <f t="shared" ref="D27:I27" si="3">SUM(D22:D26)</f>
        <v>2488412.0679999995</v>
      </c>
      <c r="E27" s="23">
        <f t="shared" si="3"/>
        <v>2673386.8289999999</v>
      </c>
      <c r="F27" s="23">
        <f t="shared" si="3"/>
        <v>2674994.1399999987</v>
      </c>
      <c r="G27" s="23">
        <f t="shared" si="3"/>
        <v>2771232.8780000005</v>
      </c>
      <c r="H27" s="23">
        <f t="shared" si="3"/>
        <v>2477771.2340000006</v>
      </c>
      <c r="I27" s="23">
        <f t="shared" si="3"/>
        <v>2425146</v>
      </c>
      <c r="J27" s="23"/>
      <c r="K27" s="23"/>
      <c r="L27" s="23"/>
      <c r="M27" s="23"/>
      <c r="N27" s="23"/>
      <c r="O27" s="24">
        <f t="shared" si="1"/>
        <v>15443771.256000001</v>
      </c>
    </row>
    <row r="28" spans="1:15" x14ac:dyDescent="0.2">
      <c r="B28" s="25" t="s">
        <v>38</v>
      </c>
      <c r="C28" s="26">
        <f>C27+C21+C7</f>
        <v>6851777.8060000008</v>
      </c>
      <c r="D28" s="26">
        <f t="shared" ref="D28:I28" si="4">D27+D21+D7</f>
        <v>6798120.6220000004</v>
      </c>
      <c r="E28" s="26">
        <f t="shared" si="4"/>
        <v>7592072.6020000018</v>
      </c>
      <c r="F28" s="26">
        <f t="shared" si="4"/>
        <v>7490633.4449999994</v>
      </c>
      <c r="G28" s="26">
        <f t="shared" si="4"/>
        <v>7444287.2270000009</v>
      </c>
      <c r="H28" s="26">
        <f t="shared" si="4"/>
        <v>7183037.9990000008</v>
      </c>
      <c r="I28" s="26">
        <f t="shared" si="4"/>
        <v>7008835</v>
      </c>
      <c r="J28" s="26"/>
      <c r="K28" s="26"/>
      <c r="L28" s="26"/>
      <c r="M28" s="26"/>
      <c r="N28" s="26"/>
      <c r="O28" s="27">
        <f t="shared" si="1"/>
        <v>43359929.700999998</v>
      </c>
    </row>
    <row r="29" spans="1:15" x14ac:dyDescent="0.2">
      <c r="B29" s="28" t="s">
        <v>39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x14ac:dyDescent="0.2">
      <c r="A30" s="1">
        <v>60140</v>
      </c>
      <c r="B30" s="15" t="s">
        <v>17</v>
      </c>
      <c r="C30" s="29">
        <v>1606243.5570000007</v>
      </c>
      <c r="D30" s="29">
        <v>1025330.8360000007</v>
      </c>
      <c r="E30" s="29">
        <v>1571034.8150000016</v>
      </c>
      <c r="F30" s="29">
        <v>1532453.2900000017</v>
      </c>
      <c r="G30" s="29">
        <v>1507376.3259999997</v>
      </c>
      <c r="H30" s="29">
        <v>1736551.8940000006</v>
      </c>
      <c r="I30" s="29">
        <v>1378530</v>
      </c>
      <c r="J30" s="29"/>
      <c r="K30" s="29"/>
      <c r="L30" s="29"/>
      <c r="M30" s="29"/>
      <c r="N30" s="29"/>
      <c r="O30" s="30">
        <f t="shared" ref="O30:O41" si="5">SUM(C30:I30)</f>
        <v>10357520.718000006</v>
      </c>
    </row>
    <row r="31" spans="1:15" x14ac:dyDescent="0.2">
      <c r="A31" s="1">
        <v>70104</v>
      </c>
      <c r="B31" s="19" t="s">
        <v>18</v>
      </c>
      <c r="C31" s="20">
        <v>54641.576000000008</v>
      </c>
      <c r="D31" s="20">
        <v>68553.983999999997</v>
      </c>
      <c r="E31" s="20">
        <v>71145.067999999999</v>
      </c>
      <c r="F31" s="20">
        <v>61029.729000000007</v>
      </c>
      <c r="G31" s="20">
        <v>57570.81400000002</v>
      </c>
      <c r="H31" s="20">
        <v>62188.640999999989</v>
      </c>
      <c r="I31" s="20">
        <v>56852</v>
      </c>
      <c r="J31" s="20"/>
      <c r="K31" s="20"/>
      <c r="L31" s="20"/>
      <c r="M31" s="20"/>
      <c r="N31" s="20"/>
      <c r="O31" s="31">
        <f t="shared" si="5"/>
        <v>431981.81200000003</v>
      </c>
    </row>
    <row r="32" spans="1:15" x14ac:dyDescent="0.2">
      <c r="A32" s="1">
        <v>70108</v>
      </c>
      <c r="B32" s="19" t="s">
        <v>19</v>
      </c>
      <c r="C32" s="20">
        <v>1108179.1620000005</v>
      </c>
      <c r="D32" s="20">
        <v>1120212.2649999994</v>
      </c>
      <c r="E32" s="20">
        <v>1124086.5869999989</v>
      </c>
      <c r="F32" s="20">
        <v>1164851.3149999995</v>
      </c>
      <c r="G32" s="20">
        <v>1366808.2819999985</v>
      </c>
      <c r="H32" s="20">
        <v>1310386.361000001</v>
      </c>
      <c r="I32" s="20">
        <v>1310909</v>
      </c>
      <c r="J32" s="20"/>
      <c r="K32" s="20"/>
      <c r="L32" s="20"/>
      <c r="M32" s="20"/>
      <c r="N32" s="20"/>
      <c r="O32" s="31">
        <f t="shared" si="5"/>
        <v>8505432.9719999973</v>
      </c>
    </row>
    <row r="33" spans="1:15" x14ac:dyDescent="0.2">
      <c r="A33" s="1">
        <v>70113</v>
      </c>
      <c r="B33" s="19" t="s">
        <v>20</v>
      </c>
      <c r="C33" s="20">
        <v>12871.273999999999</v>
      </c>
      <c r="D33" s="20">
        <v>9568.5889999999999</v>
      </c>
      <c r="E33" s="20">
        <v>10627.039999999999</v>
      </c>
      <c r="F33" s="20">
        <v>10382.15</v>
      </c>
      <c r="G33" s="20">
        <v>10566.584000000001</v>
      </c>
      <c r="H33" s="20">
        <v>12189.933000000001</v>
      </c>
      <c r="I33" s="20">
        <v>13137</v>
      </c>
      <c r="J33" s="20"/>
      <c r="K33" s="20"/>
      <c r="L33" s="20"/>
      <c r="M33" s="20"/>
      <c r="N33" s="20"/>
      <c r="O33" s="31">
        <f t="shared" si="5"/>
        <v>79342.570000000007</v>
      </c>
    </row>
    <row r="34" spans="1:15" x14ac:dyDescent="0.2">
      <c r="A34" s="1">
        <v>70109</v>
      </c>
      <c r="B34" s="19" t="s">
        <v>21</v>
      </c>
      <c r="C34" s="20">
        <v>1674180.1030000013</v>
      </c>
      <c r="D34" s="20">
        <v>1609722.5699999975</v>
      </c>
      <c r="E34" s="20">
        <v>1589506.6149999993</v>
      </c>
      <c r="F34" s="20">
        <v>1697684.6579999977</v>
      </c>
      <c r="G34" s="20">
        <v>1754481.3319999983</v>
      </c>
      <c r="H34" s="20">
        <v>1589563.2709999983</v>
      </c>
      <c r="I34" s="20">
        <v>1723397</v>
      </c>
      <c r="J34" s="20"/>
      <c r="K34" s="20"/>
      <c r="L34" s="20"/>
      <c r="M34" s="20"/>
      <c r="N34" s="20"/>
      <c r="O34" s="31">
        <f t="shared" si="5"/>
        <v>11638535.548999993</v>
      </c>
    </row>
    <row r="35" spans="1:15" ht="12.75" customHeight="1" x14ac:dyDescent="0.2">
      <c r="A35" s="1">
        <v>70114</v>
      </c>
      <c r="B35" s="19" t="s">
        <v>22</v>
      </c>
      <c r="C35" s="20">
        <v>740502.73900000041</v>
      </c>
      <c r="D35" s="20">
        <v>864263.30200000014</v>
      </c>
      <c r="E35" s="20">
        <v>953503.20400000073</v>
      </c>
      <c r="F35" s="20">
        <v>954596.55300000089</v>
      </c>
      <c r="G35" s="20">
        <v>1014213.1250000002</v>
      </c>
      <c r="H35" s="20">
        <v>935790.36199999962</v>
      </c>
      <c r="I35" s="20">
        <v>893469</v>
      </c>
      <c r="J35" s="20"/>
      <c r="K35" s="20"/>
      <c r="L35" s="20"/>
      <c r="M35" s="20"/>
      <c r="N35" s="20"/>
      <c r="O35" s="31">
        <f t="shared" si="5"/>
        <v>6356338.285000002</v>
      </c>
    </row>
    <row r="36" spans="1:15" x14ac:dyDescent="0.2">
      <c r="A36" s="1">
        <v>70111</v>
      </c>
      <c r="B36" s="19" t="s">
        <v>23</v>
      </c>
      <c r="C36" s="20">
        <v>1730618.2579999999</v>
      </c>
      <c r="D36" s="20">
        <v>1707449.4920000015</v>
      </c>
      <c r="E36" s="20">
        <v>1745778.2859999985</v>
      </c>
      <c r="F36" s="20">
        <v>1874930.162</v>
      </c>
      <c r="G36" s="20">
        <v>1990416.8629999997</v>
      </c>
      <c r="H36" s="20">
        <v>1976195.0739999996</v>
      </c>
      <c r="I36" s="20">
        <v>2020505</v>
      </c>
      <c r="J36" s="20"/>
      <c r="K36" s="20"/>
      <c r="L36" s="20"/>
      <c r="M36" s="20"/>
      <c r="N36" s="20"/>
      <c r="O36" s="31">
        <f t="shared" si="5"/>
        <v>13045893.135</v>
      </c>
    </row>
    <row r="37" spans="1:15" x14ac:dyDescent="0.2">
      <c r="A37" s="1">
        <v>70112</v>
      </c>
      <c r="B37" s="19" t="s">
        <v>24</v>
      </c>
      <c r="C37" s="20">
        <v>1711.5619999999999</v>
      </c>
      <c r="D37" s="20">
        <v>670.56600000000003</v>
      </c>
      <c r="E37" s="20">
        <v>485.58199999999999</v>
      </c>
      <c r="F37" s="20">
        <v>0</v>
      </c>
      <c r="G37" s="20">
        <v>827.54600000000005</v>
      </c>
      <c r="H37" s="20">
        <v>1079.4079999999999</v>
      </c>
      <c r="I37" s="20">
        <v>1115</v>
      </c>
      <c r="J37" s="20"/>
      <c r="K37" s="20"/>
      <c r="L37" s="20"/>
      <c r="M37" s="20"/>
      <c r="N37" s="20"/>
      <c r="O37" s="31">
        <f t="shared" si="5"/>
        <v>5889.6639999999989</v>
      </c>
    </row>
    <row r="38" spans="1:15" x14ac:dyDescent="0.2">
      <c r="A38" s="1">
        <v>70115</v>
      </c>
      <c r="B38" s="19" t="s">
        <v>25</v>
      </c>
      <c r="C38" s="20">
        <v>3573.2200000000003</v>
      </c>
      <c r="D38" s="20">
        <v>5275.8109999999997</v>
      </c>
      <c r="E38" s="20">
        <v>5374.857</v>
      </c>
      <c r="F38" s="20">
        <v>4208.7280000000001</v>
      </c>
      <c r="G38" s="20">
        <v>6167.442</v>
      </c>
      <c r="H38" s="20">
        <v>5010.8559999999998</v>
      </c>
      <c r="I38" s="20">
        <v>9489</v>
      </c>
      <c r="J38" s="20"/>
      <c r="K38" s="20"/>
      <c r="L38" s="20"/>
      <c r="M38" s="20"/>
      <c r="N38" s="20"/>
      <c r="O38" s="31">
        <f t="shared" si="5"/>
        <v>39099.913999999997</v>
      </c>
    </row>
    <row r="39" spans="1:15" x14ac:dyDescent="0.2">
      <c r="A39" s="1">
        <v>70105</v>
      </c>
      <c r="B39" s="19" t="s">
        <v>26</v>
      </c>
      <c r="C39" s="20">
        <v>4820.9940000000006</v>
      </c>
      <c r="D39" s="20">
        <v>1389.883</v>
      </c>
      <c r="E39" s="20">
        <v>3788.9430000000002</v>
      </c>
      <c r="F39" s="20">
        <v>7278.3709999999992</v>
      </c>
      <c r="G39" s="20">
        <v>9146.0499999999993</v>
      </c>
      <c r="H39" s="20">
        <v>6461.1790000000001</v>
      </c>
      <c r="I39" s="20">
        <v>6172</v>
      </c>
      <c r="J39" s="20"/>
      <c r="K39" s="20"/>
      <c r="L39" s="20"/>
      <c r="M39" s="20"/>
      <c r="N39" s="20"/>
      <c r="O39" s="31">
        <f t="shared" si="5"/>
        <v>39057.42</v>
      </c>
    </row>
    <row r="40" spans="1:15" x14ac:dyDescent="0.2">
      <c r="A40" s="1">
        <v>70119</v>
      </c>
      <c r="B40" s="19" t="s">
        <v>27</v>
      </c>
      <c r="C40" s="20">
        <v>1415442.6840000001</v>
      </c>
      <c r="D40" s="20">
        <v>1168308.801999999</v>
      </c>
      <c r="E40" s="20">
        <v>1491786.4389999991</v>
      </c>
      <c r="F40" s="20">
        <v>1791386.9409999999</v>
      </c>
      <c r="G40" s="20">
        <v>1447487.3910000012</v>
      </c>
      <c r="H40" s="20">
        <v>1382965.1360000006</v>
      </c>
      <c r="I40" s="20">
        <v>1333757</v>
      </c>
      <c r="J40" s="20"/>
      <c r="K40" s="20"/>
      <c r="L40" s="20"/>
      <c r="M40" s="20"/>
      <c r="N40" s="20"/>
      <c r="O40" s="31">
        <f t="shared" si="5"/>
        <v>10031134.392999999</v>
      </c>
    </row>
    <row r="41" spans="1:15" x14ac:dyDescent="0.2">
      <c r="A41" s="1">
        <v>70123</v>
      </c>
      <c r="B41" s="19" t="s">
        <v>28</v>
      </c>
      <c r="C41" s="20">
        <v>3677.4679999999998</v>
      </c>
      <c r="D41" s="20">
        <v>895.476</v>
      </c>
      <c r="E41" s="20">
        <v>0</v>
      </c>
      <c r="F41" s="20">
        <v>751.202</v>
      </c>
      <c r="G41" s="20">
        <v>1215.8119999999999</v>
      </c>
      <c r="H41" s="20">
        <v>830.27800000000002</v>
      </c>
      <c r="I41" s="20">
        <v>0</v>
      </c>
      <c r="J41" s="20"/>
      <c r="K41" s="20"/>
      <c r="L41" s="20"/>
      <c r="M41" s="20"/>
      <c r="N41" s="20"/>
      <c r="O41" s="31">
        <f t="shared" si="5"/>
        <v>7370.2359999999999</v>
      </c>
    </row>
    <row r="42" spans="1:15" x14ac:dyDescent="0.2">
      <c r="A42" s="1">
        <v>70124</v>
      </c>
      <c r="B42" s="19" t="s">
        <v>29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31">
        <f t="shared" ref="O42:O51" si="6">SUM(C42:H42)</f>
        <v>0</v>
      </c>
    </row>
    <row r="43" spans="1:15" x14ac:dyDescent="0.2">
      <c r="A43" s="1">
        <v>70127</v>
      </c>
      <c r="B43" s="19" t="s">
        <v>30</v>
      </c>
      <c r="C43" s="20">
        <v>262228.80599999992</v>
      </c>
      <c r="D43" s="20">
        <v>261536.49799999999</v>
      </c>
      <c r="E43" s="20">
        <v>323171.13499999989</v>
      </c>
      <c r="F43" s="20">
        <v>326461.19600000017</v>
      </c>
      <c r="G43" s="20">
        <v>357637.35900000011</v>
      </c>
      <c r="H43" s="20">
        <v>338883.21699999995</v>
      </c>
      <c r="I43" s="20">
        <v>375033</v>
      </c>
      <c r="J43" s="20"/>
      <c r="K43" s="20"/>
      <c r="L43" s="20"/>
      <c r="M43" s="20"/>
      <c r="N43" s="20"/>
      <c r="O43" s="31">
        <f>SUM(C43:I43)</f>
        <v>2244951.2110000001</v>
      </c>
    </row>
    <row r="44" spans="1:15" x14ac:dyDescent="0.2">
      <c r="B44" s="22" t="s">
        <v>31</v>
      </c>
      <c r="C44" s="23">
        <f>SUM(C31:C43)</f>
        <v>7012447.8460000027</v>
      </c>
      <c r="D44" s="23">
        <f t="shared" ref="D44:I44" si="7">SUM(D31:D43)</f>
        <v>6817847.2379999971</v>
      </c>
      <c r="E44" s="23">
        <f t="shared" si="7"/>
        <v>7319253.7559999963</v>
      </c>
      <c r="F44" s="23">
        <f t="shared" si="7"/>
        <v>7893561.004999998</v>
      </c>
      <c r="G44" s="23">
        <f t="shared" si="7"/>
        <v>8016538.5999999978</v>
      </c>
      <c r="H44" s="23">
        <f t="shared" si="7"/>
        <v>7621543.7159999991</v>
      </c>
      <c r="I44" s="23">
        <f t="shared" si="7"/>
        <v>7743835</v>
      </c>
      <c r="J44" s="23"/>
      <c r="K44" s="23"/>
      <c r="L44" s="23"/>
      <c r="M44" s="23"/>
      <c r="N44" s="23"/>
      <c r="O44" s="24">
        <f t="shared" si="6"/>
        <v>44681192.160999991</v>
      </c>
    </row>
    <row r="45" spans="1:15" x14ac:dyDescent="0.2">
      <c r="A45" s="1">
        <v>10101</v>
      </c>
      <c r="B45" s="19" t="s">
        <v>32</v>
      </c>
      <c r="C45" s="20">
        <v>320421.48300000012</v>
      </c>
      <c r="D45" s="20">
        <v>344222.16600000003</v>
      </c>
      <c r="E45" s="20">
        <v>318971.96800000005</v>
      </c>
      <c r="F45" s="20">
        <v>352296.42100000009</v>
      </c>
      <c r="G45" s="20">
        <v>366751.31999999983</v>
      </c>
      <c r="H45" s="20">
        <v>338902.39199999999</v>
      </c>
      <c r="I45" s="20">
        <v>278418</v>
      </c>
      <c r="J45" s="20"/>
      <c r="K45" s="20"/>
      <c r="L45" s="20"/>
      <c r="M45" s="20"/>
      <c r="N45" s="20"/>
      <c r="O45" s="31">
        <f>SUM(C45:I45)</f>
        <v>2319983.75</v>
      </c>
    </row>
    <row r="46" spans="1:15" x14ac:dyDescent="0.2">
      <c r="A46" s="1">
        <v>10102</v>
      </c>
      <c r="B46" s="19" t="s">
        <v>33</v>
      </c>
      <c r="C46" s="20">
        <v>2456529.9870000021</v>
      </c>
      <c r="D46" s="20">
        <v>2750275.3949999986</v>
      </c>
      <c r="E46" s="20">
        <v>2802609.1640000031</v>
      </c>
      <c r="F46" s="20">
        <v>2895428.9599999995</v>
      </c>
      <c r="G46" s="20">
        <v>3452578.419000003</v>
      </c>
      <c r="H46" s="20">
        <v>2996320.8299999982</v>
      </c>
      <c r="I46" s="20">
        <v>2825007</v>
      </c>
      <c r="J46" s="20"/>
      <c r="K46" s="20"/>
      <c r="L46" s="20"/>
      <c r="M46" s="20"/>
      <c r="N46" s="20"/>
      <c r="O46" s="31">
        <f>SUM(C46:I46)</f>
        <v>20178749.755000003</v>
      </c>
    </row>
    <row r="47" spans="1:15" x14ac:dyDescent="0.2">
      <c r="A47" s="1">
        <v>10103</v>
      </c>
      <c r="B47" s="19" t="s">
        <v>34</v>
      </c>
      <c r="C47" s="20">
        <v>70079.234000000011</v>
      </c>
      <c r="D47" s="20">
        <v>79304.709000000017</v>
      </c>
      <c r="E47" s="20">
        <v>88366.086999999985</v>
      </c>
      <c r="F47" s="20">
        <v>93192.454000000027</v>
      </c>
      <c r="G47" s="20">
        <v>100930.004</v>
      </c>
      <c r="H47" s="20">
        <v>89898.213000000018</v>
      </c>
      <c r="I47" s="20">
        <v>100099</v>
      </c>
      <c r="J47" s="20"/>
      <c r="K47" s="20"/>
      <c r="L47" s="20"/>
      <c r="M47" s="20"/>
      <c r="N47" s="20"/>
      <c r="O47" s="32">
        <f>SUM(C47:I47)</f>
        <v>621869.70100000012</v>
      </c>
    </row>
    <row r="48" spans="1:15" x14ac:dyDescent="0.2">
      <c r="A48" s="1">
        <v>10105</v>
      </c>
      <c r="B48" s="19" t="s">
        <v>35</v>
      </c>
      <c r="C48" s="20">
        <v>1043612.3690000006</v>
      </c>
      <c r="D48" s="20">
        <v>1106018.5020000008</v>
      </c>
      <c r="E48" s="20">
        <v>1160092.1409999994</v>
      </c>
      <c r="F48" s="20">
        <v>1088476.7050000001</v>
      </c>
      <c r="G48" s="20">
        <v>1074001.8399999999</v>
      </c>
      <c r="H48" s="20">
        <v>1238783.0289999989</v>
      </c>
      <c r="I48" s="20">
        <v>1087059</v>
      </c>
      <c r="J48" s="20"/>
      <c r="K48" s="20"/>
      <c r="L48" s="20"/>
      <c r="M48" s="20"/>
      <c r="N48" s="20"/>
      <c r="O48" s="32">
        <f>SUM(C48:I48)</f>
        <v>7798043.5859999992</v>
      </c>
    </row>
    <row r="49" spans="1:15" x14ac:dyDescent="0.2">
      <c r="A49" s="1">
        <v>10106</v>
      </c>
      <c r="B49" s="19" t="s">
        <v>36</v>
      </c>
      <c r="C49" s="20">
        <v>355169.54500000027</v>
      </c>
      <c r="D49" s="20">
        <v>316322.48400000005</v>
      </c>
      <c r="E49" s="20">
        <v>333676.891</v>
      </c>
      <c r="F49" s="20">
        <v>358623.11599999998</v>
      </c>
      <c r="G49" s="20">
        <v>430008.37900000019</v>
      </c>
      <c r="H49" s="20">
        <v>373960.58000000007</v>
      </c>
      <c r="I49" s="20">
        <v>372564</v>
      </c>
      <c r="J49" s="20"/>
      <c r="K49" s="20"/>
      <c r="L49" s="20"/>
      <c r="M49" s="20"/>
      <c r="N49" s="20"/>
      <c r="O49" s="32">
        <f>SUM(C49:I49)</f>
        <v>2540324.9950000006</v>
      </c>
    </row>
    <row r="50" spans="1:15" x14ac:dyDescent="0.2">
      <c r="B50" s="22" t="s">
        <v>37</v>
      </c>
      <c r="C50" s="23">
        <f>SUM(C45:C49)</f>
        <v>4245812.6180000026</v>
      </c>
      <c r="D50" s="23">
        <f t="shared" ref="D50:I50" si="8">SUM(D45:D49)</f>
        <v>4596143.2560000001</v>
      </c>
      <c r="E50" s="23">
        <f t="shared" si="8"/>
        <v>4703716.251000002</v>
      </c>
      <c r="F50" s="23">
        <f t="shared" si="8"/>
        <v>4788017.6559999995</v>
      </c>
      <c r="G50" s="23">
        <f t="shared" si="8"/>
        <v>5424269.9620000031</v>
      </c>
      <c r="H50" s="23">
        <f t="shared" si="8"/>
        <v>5037865.043999997</v>
      </c>
      <c r="I50" s="23">
        <f t="shared" si="8"/>
        <v>4663147</v>
      </c>
      <c r="J50" s="23"/>
      <c r="K50" s="23"/>
      <c r="L50" s="23"/>
      <c r="M50" s="23"/>
      <c r="N50" s="23"/>
      <c r="O50" s="33">
        <f t="shared" si="6"/>
        <v>28795824.787000004</v>
      </c>
    </row>
    <row r="51" spans="1:15" x14ac:dyDescent="0.2">
      <c r="B51" s="34" t="s">
        <v>38</v>
      </c>
      <c r="C51" s="35">
        <f>C50+C44+C30</f>
        <v>12864504.021000005</v>
      </c>
      <c r="D51" s="35">
        <f t="shared" ref="D51:I51" si="9">D50+D44+D30</f>
        <v>12439321.329999998</v>
      </c>
      <c r="E51" s="35">
        <f t="shared" si="9"/>
        <v>13594004.822000001</v>
      </c>
      <c r="F51" s="35">
        <f t="shared" si="9"/>
        <v>14214031.950999999</v>
      </c>
      <c r="G51" s="35">
        <f t="shared" si="9"/>
        <v>14948184.888</v>
      </c>
      <c r="H51" s="35">
        <f t="shared" si="9"/>
        <v>14395960.653999997</v>
      </c>
      <c r="I51" s="35">
        <f t="shared" si="9"/>
        <v>13785512</v>
      </c>
      <c r="J51" s="35"/>
      <c r="K51" s="35"/>
      <c r="L51" s="35"/>
      <c r="M51" s="35"/>
      <c r="N51" s="35"/>
      <c r="O51" s="64">
        <f t="shared" si="6"/>
        <v>82456007.666000009</v>
      </c>
    </row>
    <row r="52" spans="1:15" x14ac:dyDescent="0.2">
      <c r="B52" s="28" t="s">
        <v>40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x14ac:dyDescent="0.2">
      <c r="A53" s="1">
        <v>60140</v>
      </c>
      <c r="B53" s="37" t="s">
        <v>17</v>
      </c>
      <c r="C53" s="29">
        <v>1375459.3689999995</v>
      </c>
      <c r="D53" s="29">
        <v>1395481.6240000003</v>
      </c>
      <c r="E53" s="29">
        <v>1333895.8090000008</v>
      </c>
      <c r="F53" s="29">
        <v>1453753.0959999999</v>
      </c>
      <c r="G53" s="29">
        <v>1557824.622</v>
      </c>
      <c r="H53" s="29">
        <v>2177217.9520000005</v>
      </c>
      <c r="I53" s="29">
        <v>1621972</v>
      </c>
      <c r="J53" s="29"/>
      <c r="K53" s="29"/>
      <c r="L53" s="29"/>
      <c r="M53" s="29"/>
      <c r="N53" s="29"/>
      <c r="O53" s="30">
        <f t="shared" ref="O53:O64" si="10">SUM(C53:I53)</f>
        <v>10915604.471999999</v>
      </c>
    </row>
    <row r="54" spans="1:15" x14ac:dyDescent="0.2">
      <c r="A54" s="1">
        <v>70104</v>
      </c>
      <c r="B54" s="19" t="s">
        <v>18</v>
      </c>
      <c r="C54" s="20">
        <v>63773.305</v>
      </c>
      <c r="D54" s="20">
        <v>64821.641000000018</v>
      </c>
      <c r="E54" s="20">
        <v>68167.467000000004</v>
      </c>
      <c r="F54" s="20">
        <v>61533.77800000002</v>
      </c>
      <c r="G54" s="20">
        <v>66663.856000000014</v>
      </c>
      <c r="H54" s="20">
        <v>64790.062000000005</v>
      </c>
      <c r="I54" s="20">
        <v>67185</v>
      </c>
      <c r="J54" s="20"/>
      <c r="K54" s="20"/>
      <c r="L54" s="20"/>
      <c r="M54" s="20"/>
      <c r="N54" s="20"/>
      <c r="O54" s="31">
        <f t="shared" si="10"/>
        <v>456935.10900000005</v>
      </c>
    </row>
    <row r="55" spans="1:15" x14ac:dyDescent="0.2">
      <c r="A55" s="1">
        <v>70108</v>
      </c>
      <c r="B55" s="19" t="s">
        <v>19</v>
      </c>
      <c r="C55" s="20">
        <v>1111931.8359999999</v>
      </c>
      <c r="D55" s="20">
        <v>1000664.0469999997</v>
      </c>
      <c r="E55" s="20">
        <v>1228946.3909999998</v>
      </c>
      <c r="F55" s="20">
        <v>1130154.75</v>
      </c>
      <c r="G55" s="20">
        <v>1266383.2809999997</v>
      </c>
      <c r="H55" s="20">
        <v>1214721.9850000003</v>
      </c>
      <c r="I55" s="20">
        <v>1588430</v>
      </c>
      <c r="J55" s="20"/>
      <c r="K55" s="20"/>
      <c r="L55" s="20"/>
      <c r="M55" s="20"/>
      <c r="N55" s="20"/>
      <c r="O55" s="31">
        <f t="shared" si="10"/>
        <v>8541232.2899999991</v>
      </c>
    </row>
    <row r="56" spans="1:15" x14ac:dyDescent="0.2">
      <c r="A56" s="1">
        <v>70113</v>
      </c>
      <c r="B56" s="19" t="s">
        <v>20</v>
      </c>
      <c r="C56" s="20">
        <v>7081.3370000000004</v>
      </c>
      <c r="D56" s="20">
        <v>12177.399000000001</v>
      </c>
      <c r="E56" s="20">
        <v>14735.307000000001</v>
      </c>
      <c r="F56" s="20">
        <v>13950.561</v>
      </c>
      <c r="G56" s="20">
        <v>11586.780999999999</v>
      </c>
      <c r="H56" s="20">
        <v>11303.065999999999</v>
      </c>
      <c r="I56" s="20">
        <v>8956</v>
      </c>
      <c r="J56" s="20"/>
      <c r="K56" s="20"/>
      <c r="L56" s="20"/>
      <c r="M56" s="20"/>
      <c r="N56" s="20"/>
      <c r="O56" s="31">
        <f t="shared" si="10"/>
        <v>79790.451000000001</v>
      </c>
    </row>
    <row r="57" spans="1:15" x14ac:dyDescent="0.2">
      <c r="A57" s="1">
        <v>70109</v>
      </c>
      <c r="B57" s="19" t="s">
        <v>21</v>
      </c>
      <c r="C57" s="20">
        <v>1818778.527</v>
      </c>
      <c r="D57" s="20">
        <v>1920272.6160000002</v>
      </c>
      <c r="E57" s="20">
        <v>2037844.4400000002</v>
      </c>
      <c r="F57" s="20">
        <v>1688941.4190000002</v>
      </c>
      <c r="G57" s="20">
        <v>1794252.9239999996</v>
      </c>
      <c r="H57" s="20">
        <v>1633239.5489999996</v>
      </c>
      <c r="I57" s="20">
        <v>1969060</v>
      </c>
      <c r="J57" s="20"/>
      <c r="K57" s="20"/>
      <c r="L57" s="20"/>
      <c r="M57" s="20"/>
      <c r="N57" s="20"/>
      <c r="O57" s="31">
        <f t="shared" si="10"/>
        <v>12862389.474999998</v>
      </c>
    </row>
    <row r="58" spans="1:15" x14ac:dyDescent="0.2">
      <c r="A58" s="1">
        <v>70114</v>
      </c>
      <c r="B58" s="19" t="s">
        <v>22</v>
      </c>
      <c r="C58" s="20">
        <v>777427.85099999967</v>
      </c>
      <c r="D58" s="20">
        <v>898084.75799999922</v>
      </c>
      <c r="E58" s="20">
        <v>918342.39599999995</v>
      </c>
      <c r="F58" s="20">
        <v>803346.56699999981</v>
      </c>
      <c r="G58" s="20">
        <v>923858.16400000057</v>
      </c>
      <c r="H58" s="20">
        <v>921566.77099999983</v>
      </c>
      <c r="I58" s="20">
        <v>950021</v>
      </c>
      <c r="J58" s="20"/>
      <c r="K58" s="20"/>
      <c r="L58" s="20"/>
      <c r="M58" s="20"/>
      <c r="N58" s="20"/>
      <c r="O58" s="31">
        <f t="shared" si="10"/>
        <v>6192647.5069999993</v>
      </c>
    </row>
    <row r="59" spans="1:15" x14ac:dyDescent="0.2">
      <c r="A59" s="1">
        <v>70111</v>
      </c>
      <c r="B59" s="19" t="s">
        <v>23</v>
      </c>
      <c r="C59" s="20">
        <v>2131290.6169999987</v>
      </c>
      <c r="D59" s="20">
        <v>2071730.7299999981</v>
      </c>
      <c r="E59" s="20">
        <v>1812904.5370000005</v>
      </c>
      <c r="F59" s="20">
        <v>1837060.1630000025</v>
      </c>
      <c r="G59" s="20">
        <v>1981201.6510000001</v>
      </c>
      <c r="H59" s="20">
        <v>2051233.4750000003</v>
      </c>
      <c r="I59" s="20">
        <v>2030422</v>
      </c>
      <c r="J59" s="20"/>
      <c r="K59" s="20"/>
      <c r="L59" s="20"/>
      <c r="M59" s="20"/>
      <c r="N59" s="20"/>
      <c r="O59" s="31">
        <f t="shared" si="10"/>
        <v>13915843.173</v>
      </c>
    </row>
    <row r="60" spans="1:15" x14ac:dyDescent="0.2">
      <c r="A60" s="1">
        <v>70112</v>
      </c>
      <c r="B60" s="19" t="s">
        <v>24</v>
      </c>
      <c r="C60" s="20">
        <v>0</v>
      </c>
      <c r="D60" s="20">
        <v>1087.53</v>
      </c>
      <c r="E60" s="20">
        <v>822.279</v>
      </c>
      <c r="F60" s="20">
        <v>1243.405</v>
      </c>
      <c r="G60" s="20">
        <v>716.95799999999997</v>
      </c>
      <c r="H60" s="20">
        <v>300.65899999999999</v>
      </c>
      <c r="I60" s="20">
        <v>0</v>
      </c>
      <c r="J60" s="20"/>
      <c r="K60" s="20"/>
      <c r="L60" s="20"/>
      <c r="M60" s="20"/>
      <c r="N60" s="20"/>
      <c r="O60" s="31">
        <f t="shared" si="10"/>
        <v>4170.8310000000001</v>
      </c>
    </row>
    <row r="61" spans="1:15" x14ac:dyDescent="0.2">
      <c r="A61" s="1">
        <v>70115</v>
      </c>
      <c r="B61" s="19" t="s">
        <v>25</v>
      </c>
      <c r="C61" s="20">
        <v>243.905</v>
      </c>
      <c r="D61" s="20">
        <v>2577.1779999999999</v>
      </c>
      <c r="E61" s="20">
        <v>1002.264</v>
      </c>
      <c r="F61" s="20">
        <v>1319.3330000000001</v>
      </c>
      <c r="G61" s="20">
        <v>3964.7869999999998</v>
      </c>
      <c r="H61" s="20">
        <v>4684.5469999999996</v>
      </c>
      <c r="I61" s="20">
        <v>7924</v>
      </c>
      <c r="J61" s="20"/>
      <c r="K61" s="20"/>
      <c r="L61" s="20"/>
      <c r="M61" s="20"/>
      <c r="N61" s="20"/>
      <c r="O61" s="31">
        <f t="shared" si="10"/>
        <v>21716.013999999999</v>
      </c>
    </row>
    <row r="62" spans="1:15" x14ac:dyDescent="0.2">
      <c r="A62" s="1">
        <v>70105</v>
      </c>
      <c r="B62" s="19" t="s">
        <v>26</v>
      </c>
      <c r="C62" s="20">
        <v>5159.3609999999999</v>
      </c>
      <c r="D62" s="20">
        <v>7199.7730000000001</v>
      </c>
      <c r="E62" s="20">
        <v>6394.8509999999987</v>
      </c>
      <c r="F62" s="20">
        <v>3875.5630000000001</v>
      </c>
      <c r="G62" s="20">
        <v>3505.3669999999993</v>
      </c>
      <c r="H62" s="20">
        <v>6231.5129999999999</v>
      </c>
      <c r="I62" s="20">
        <v>8925</v>
      </c>
      <c r="J62" s="20"/>
      <c r="K62" s="20"/>
      <c r="L62" s="20"/>
      <c r="M62" s="20"/>
      <c r="N62" s="20"/>
      <c r="O62" s="31">
        <f t="shared" si="10"/>
        <v>41291.428</v>
      </c>
    </row>
    <row r="63" spans="1:15" x14ac:dyDescent="0.2">
      <c r="A63" s="1">
        <v>70119</v>
      </c>
      <c r="B63" s="19" t="s">
        <v>27</v>
      </c>
      <c r="C63" s="20">
        <v>1443033.1809999987</v>
      </c>
      <c r="D63" s="20">
        <v>1274961.0130000003</v>
      </c>
      <c r="E63" s="20">
        <v>1313318.0279999999</v>
      </c>
      <c r="F63" s="20">
        <v>1666603.6299999992</v>
      </c>
      <c r="G63" s="20">
        <v>1661471.2329999991</v>
      </c>
      <c r="H63" s="20">
        <v>1322224.3219999985</v>
      </c>
      <c r="I63" s="20">
        <v>1457916</v>
      </c>
      <c r="J63" s="20"/>
      <c r="K63" s="20"/>
      <c r="L63" s="20"/>
      <c r="M63" s="20"/>
      <c r="N63" s="20"/>
      <c r="O63" s="31">
        <f t="shared" si="10"/>
        <v>10139527.406999996</v>
      </c>
    </row>
    <row r="64" spans="1:15" x14ac:dyDescent="0.2">
      <c r="A64" s="1">
        <v>70123</v>
      </c>
      <c r="B64" s="19" t="s">
        <v>28</v>
      </c>
      <c r="C64" s="20">
        <v>18.474</v>
      </c>
      <c r="D64" s="20">
        <v>2609.3139999999999</v>
      </c>
      <c r="E64" s="20">
        <v>3695.942</v>
      </c>
      <c r="F64" s="20">
        <v>3146.3969999999999</v>
      </c>
      <c r="G64" s="20">
        <v>608.08399999999995</v>
      </c>
      <c r="H64" s="20">
        <v>355.834</v>
      </c>
      <c r="I64" s="20">
        <v>1216</v>
      </c>
      <c r="J64" s="20"/>
      <c r="K64" s="20"/>
      <c r="L64" s="20"/>
      <c r="M64" s="20"/>
      <c r="N64" s="20"/>
      <c r="O64" s="31">
        <f t="shared" si="10"/>
        <v>11650.045000000002</v>
      </c>
    </row>
    <row r="65" spans="1:15" x14ac:dyDescent="0.2">
      <c r="A65" s="1">
        <v>70124</v>
      </c>
      <c r="B65" s="19" t="s">
        <v>29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31">
        <f t="shared" ref="O65:O74" si="11">SUM(C65:H65)</f>
        <v>0</v>
      </c>
    </row>
    <row r="66" spans="1:15" x14ac:dyDescent="0.2">
      <c r="A66" s="1">
        <v>70127</v>
      </c>
      <c r="B66" s="19" t="s">
        <v>30</v>
      </c>
      <c r="C66" s="20">
        <v>300095.6430000001</v>
      </c>
      <c r="D66" s="20">
        <v>259928.50599999996</v>
      </c>
      <c r="E66" s="20">
        <v>292504.44000000012</v>
      </c>
      <c r="F66" s="20">
        <v>256375.25399999996</v>
      </c>
      <c r="G66" s="20">
        <v>316455.96600000007</v>
      </c>
      <c r="H66" s="20">
        <v>326703.24600000004</v>
      </c>
      <c r="I66" s="20">
        <v>415049</v>
      </c>
      <c r="J66" s="20"/>
      <c r="K66" s="20"/>
      <c r="L66" s="20"/>
      <c r="M66" s="20"/>
      <c r="N66" s="20"/>
      <c r="O66" s="31">
        <f>SUM(C66:I66)</f>
        <v>2167112.0550000002</v>
      </c>
    </row>
    <row r="67" spans="1:15" x14ac:dyDescent="0.2">
      <c r="B67" s="22" t="s">
        <v>31</v>
      </c>
      <c r="C67" s="23">
        <f>SUM(C54:C66)</f>
        <v>7658834.0369999977</v>
      </c>
      <c r="D67" s="23">
        <f t="shared" ref="D67:I67" si="12">SUM(D54:D66)</f>
        <v>7516114.504999999</v>
      </c>
      <c r="E67" s="23">
        <f t="shared" si="12"/>
        <v>7698678.3420000011</v>
      </c>
      <c r="F67" s="23">
        <f t="shared" si="12"/>
        <v>7467550.8200000012</v>
      </c>
      <c r="G67" s="23">
        <f t="shared" si="12"/>
        <v>8030669.0519999973</v>
      </c>
      <c r="H67" s="23">
        <f t="shared" si="12"/>
        <v>7557355.0289999992</v>
      </c>
      <c r="I67" s="23">
        <f t="shared" si="12"/>
        <v>8505104</v>
      </c>
      <c r="J67" s="23"/>
      <c r="K67" s="23"/>
      <c r="L67" s="23"/>
      <c r="M67" s="23"/>
      <c r="N67" s="23"/>
      <c r="O67" s="24">
        <f t="shared" si="11"/>
        <v>45929201.784999996</v>
      </c>
    </row>
    <row r="68" spans="1:15" x14ac:dyDescent="0.2">
      <c r="A68" s="1">
        <v>10101</v>
      </c>
      <c r="B68" s="19" t="s">
        <v>32</v>
      </c>
      <c r="C68" s="20">
        <v>311242.158</v>
      </c>
      <c r="D68" s="20">
        <v>346941.39400000003</v>
      </c>
      <c r="E68" s="20">
        <v>355740.41999999993</v>
      </c>
      <c r="F68" s="20">
        <v>352464.47099999984</v>
      </c>
      <c r="G68" s="20">
        <v>372024.50900000002</v>
      </c>
      <c r="H68" s="20">
        <v>344739.5990000001</v>
      </c>
      <c r="I68" s="20">
        <v>370625</v>
      </c>
      <c r="J68" s="20"/>
      <c r="K68" s="20"/>
      <c r="L68" s="20"/>
      <c r="M68" s="20"/>
      <c r="N68" s="20"/>
      <c r="O68" s="31">
        <f>SUM(C68:I68)</f>
        <v>2453777.551</v>
      </c>
    </row>
    <row r="69" spans="1:15" x14ac:dyDescent="0.2">
      <c r="A69" s="1">
        <v>10102</v>
      </c>
      <c r="B69" s="19" t="s">
        <v>33</v>
      </c>
      <c r="C69" s="20">
        <v>2682972.3960000006</v>
      </c>
      <c r="D69" s="20">
        <v>2754225.4460000005</v>
      </c>
      <c r="E69" s="20">
        <v>2702466.135999999</v>
      </c>
      <c r="F69" s="20">
        <v>2891996.6330000036</v>
      </c>
      <c r="G69" s="20">
        <v>3257333.3950000037</v>
      </c>
      <c r="H69" s="20">
        <v>3105372.055999998</v>
      </c>
      <c r="I69" s="20">
        <v>3253005</v>
      </c>
      <c r="J69" s="20"/>
      <c r="K69" s="20"/>
      <c r="L69" s="20"/>
      <c r="M69" s="20"/>
      <c r="N69" s="20"/>
      <c r="O69" s="31">
        <f>SUM(C69:I69)</f>
        <v>20647371.062000006</v>
      </c>
    </row>
    <row r="70" spans="1:15" x14ac:dyDescent="0.2">
      <c r="A70" s="1">
        <v>10103</v>
      </c>
      <c r="B70" s="19" t="s">
        <v>34</v>
      </c>
      <c r="C70" s="20">
        <v>97828.737000000008</v>
      </c>
      <c r="D70" s="20">
        <v>80831.65400000001</v>
      </c>
      <c r="E70" s="20">
        <v>77039.183000000005</v>
      </c>
      <c r="F70" s="20">
        <v>82282.823999999964</v>
      </c>
      <c r="G70" s="20">
        <v>89673.24</v>
      </c>
      <c r="H70" s="20">
        <v>98312.372999999992</v>
      </c>
      <c r="I70" s="20">
        <v>105335</v>
      </c>
      <c r="J70" s="20"/>
      <c r="K70" s="20"/>
      <c r="L70" s="20"/>
      <c r="M70" s="20"/>
      <c r="N70" s="20"/>
      <c r="O70" s="31">
        <f>SUM(C70:I70)</f>
        <v>631303.01099999994</v>
      </c>
    </row>
    <row r="71" spans="1:15" x14ac:dyDescent="0.2">
      <c r="A71" s="1">
        <v>10105</v>
      </c>
      <c r="B71" s="19" t="s">
        <v>35</v>
      </c>
      <c r="C71" s="20">
        <v>1207462.0509999995</v>
      </c>
      <c r="D71" s="20">
        <v>1094234.767999999</v>
      </c>
      <c r="E71" s="20">
        <v>1245072.591999999</v>
      </c>
      <c r="F71" s="20">
        <v>1151700.9189999998</v>
      </c>
      <c r="G71" s="20">
        <v>1074361.3089999997</v>
      </c>
      <c r="H71" s="20">
        <v>1198562.1420000005</v>
      </c>
      <c r="I71" s="20">
        <v>1209409</v>
      </c>
      <c r="J71" s="20"/>
      <c r="K71" s="20"/>
      <c r="L71" s="20"/>
      <c r="M71" s="20"/>
      <c r="N71" s="20"/>
      <c r="O71" s="31">
        <f>SUM(C71:I71)</f>
        <v>8180802.7809999976</v>
      </c>
    </row>
    <row r="72" spans="1:15" x14ac:dyDescent="0.2">
      <c r="A72" s="1">
        <v>10106</v>
      </c>
      <c r="B72" s="19" t="s">
        <v>36</v>
      </c>
      <c r="C72" s="20">
        <v>388647.28399999993</v>
      </c>
      <c r="D72" s="20">
        <v>356058.77999999991</v>
      </c>
      <c r="E72" s="20">
        <v>348179.4879999999</v>
      </c>
      <c r="F72" s="20">
        <v>345572.97700000007</v>
      </c>
      <c r="G72" s="20">
        <v>374498.38099999999</v>
      </c>
      <c r="H72" s="20">
        <v>384936.75500000012</v>
      </c>
      <c r="I72" s="20">
        <v>396069</v>
      </c>
      <c r="J72" s="20"/>
      <c r="K72" s="20"/>
      <c r="L72" s="20"/>
      <c r="M72" s="20"/>
      <c r="N72" s="20"/>
      <c r="O72" s="31">
        <f>SUM(C72:I72)</f>
        <v>2593962.665</v>
      </c>
    </row>
    <row r="73" spans="1:15" x14ac:dyDescent="0.2">
      <c r="B73" s="22" t="s">
        <v>37</v>
      </c>
      <c r="C73" s="23">
        <f>SUM(C68:C72)</f>
        <v>4688152.6260000002</v>
      </c>
      <c r="D73" s="23">
        <f t="shared" ref="D73:J73" si="13">SUM(D68:D72)</f>
        <v>4632292.0419999994</v>
      </c>
      <c r="E73" s="23">
        <f t="shared" si="13"/>
        <v>4728497.8189999983</v>
      </c>
      <c r="F73" s="23">
        <f t="shared" si="13"/>
        <v>4824017.8240000028</v>
      </c>
      <c r="G73" s="23">
        <f t="shared" si="13"/>
        <v>5167890.8340000035</v>
      </c>
      <c r="H73" s="23">
        <f t="shared" si="13"/>
        <v>5131922.924999998</v>
      </c>
      <c r="I73" s="23">
        <f t="shared" si="13"/>
        <v>5334443</v>
      </c>
      <c r="J73" s="23">
        <f t="shared" si="13"/>
        <v>0</v>
      </c>
      <c r="K73" s="23"/>
      <c r="L73" s="23"/>
      <c r="M73" s="23"/>
      <c r="N73" s="23"/>
      <c r="O73" s="24">
        <f t="shared" si="11"/>
        <v>29172774.07</v>
      </c>
    </row>
    <row r="74" spans="1:15" x14ac:dyDescent="0.2">
      <c r="B74" s="34" t="s">
        <v>38</v>
      </c>
      <c r="C74" s="35">
        <f>C73+C67+C53</f>
        <v>13722446.031999998</v>
      </c>
      <c r="D74" s="35">
        <f t="shared" ref="D74:J74" si="14">D73+D67+D53</f>
        <v>13543888.170999998</v>
      </c>
      <c r="E74" s="35">
        <f t="shared" si="14"/>
        <v>13761071.969999999</v>
      </c>
      <c r="F74" s="35">
        <f t="shared" si="14"/>
        <v>13745321.740000006</v>
      </c>
      <c r="G74" s="35">
        <f t="shared" si="14"/>
        <v>14756384.507999999</v>
      </c>
      <c r="H74" s="35">
        <f t="shared" si="14"/>
        <v>14866495.905999996</v>
      </c>
      <c r="I74" s="35">
        <f t="shared" si="14"/>
        <v>15461519</v>
      </c>
      <c r="J74" s="35">
        <f t="shared" si="14"/>
        <v>0</v>
      </c>
      <c r="K74" s="35"/>
      <c r="L74" s="35"/>
      <c r="M74" s="35"/>
      <c r="N74" s="35"/>
      <c r="O74" s="36">
        <f t="shared" si="11"/>
        <v>84395608.326999992</v>
      </c>
    </row>
    <row r="75" spans="1:15" x14ac:dyDescent="0.2">
      <c r="B75" s="28" t="s">
        <v>41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x14ac:dyDescent="0.2">
      <c r="B76" s="19" t="s">
        <v>17</v>
      </c>
      <c r="C76" s="39">
        <v>10026.816000000001</v>
      </c>
      <c r="D76" s="39">
        <v>13813.195000000002</v>
      </c>
      <c r="E76" s="39">
        <v>13831.606</v>
      </c>
      <c r="F76" s="39">
        <v>17039.697999999997</v>
      </c>
      <c r="G76" s="39">
        <v>16749.509999999998</v>
      </c>
      <c r="H76" s="39">
        <v>12162.522999999999</v>
      </c>
      <c r="I76" s="39">
        <v>15005</v>
      </c>
      <c r="J76" s="39"/>
      <c r="K76" s="39"/>
      <c r="L76" s="39"/>
      <c r="M76" s="39"/>
      <c r="N76" s="39"/>
      <c r="O76" s="40">
        <f>SUM(C76:I76)</f>
        <v>98628.347999999998</v>
      </c>
    </row>
    <row r="77" spans="1:15" x14ac:dyDescent="0.2">
      <c r="B77" s="34" t="s">
        <v>38</v>
      </c>
      <c r="C77" s="41">
        <f>C76</f>
        <v>10026.816000000001</v>
      </c>
      <c r="D77" s="41">
        <f t="shared" ref="D77:I77" si="15">D76</f>
        <v>13813.195000000002</v>
      </c>
      <c r="E77" s="41">
        <f t="shared" si="15"/>
        <v>13831.606</v>
      </c>
      <c r="F77" s="41">
        <f t="shared" si="15"/>
        <v>17039.697999999997</v>
      </c>
      <c r="G77" s="41">
        <f t="shared" si="15"/>
        <v>16749.509999999998</v>
      </c>
      <c r="H77" s="41">
        <f t="shared" si="15"/>
        <v>12162.522999999999</v>
      </c>
      <c r="I77" s="41">
        <f t="shared" si="15"/>
        <v>15005</v>
      </c>
      <c r="J77" s="41"/>
      <c r="K77" s="41"/>
      <c r="L77" s="41"/>
      <c r="M77" s="41"/>
      <c r="N77" s="41"/>
      <c r="O77" s="42">
        <f t="shared" ref="O77" si="16">SUM(C77:H77)</f>
        <v>83623.347999999998</v>
      </c>
    </row>
    <row r="78" spans="1:15" x14ac:dyDescent="0.2">
      <c r="B78" s="28" t="s">
        <v>42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x14ac:dyDescent="0.2">
      <c r="A79" s="1">
        <v>60140</v>
      </c>
      <c r="B79" s="22" t="s">
        <v>17</v>
      </c>
      <c r="C79" s="43">
        <v>240508.68100000007</v>
      </c>
      <c r="D79" s="43">
        <v>204272.99600000004</v>
      </c>
      <c r="E79" s="43">
        <v>233533.13300000021</v>
      </c>
      <c r="F79" s="43">
        <v>261645.35499999981</v>
      </c>
      <c r="G79" s="43">
        <v>206334.90099999993</v>
      </c>
      <c r="H79" s="43">
        <v>320430.43499999994</v>
      </c>
      <c r="I79" s="43">
        <v>268054</v>
      </c>
      <c r="J79" s="43"/>
      <c r="K79" s="43"/>
      <c r="L79" s="43"/>
      <c r="M79" s="43"/>
      <c r="N79" s="43"/>
      <c r="O79" s="44">
        <f t="shared" ref="O79:O85" si="17">SUM(C79:I79)</f>
        <v>1734779.5009999997</v>
      </c>
    </row>
    <row r="80" spans="1:15" x14ac:dyDescent="0.2">
      <c r="A80" s="1">
        <v>70104</v>
      </c>
      <c r="B80" s="19" t="s">
        <v>18</v>
      </c>
      <c r="C80" s="45">
        <v>37453.827999999972</v>
      </c>
      <c r="D80" s="45">
        <v>22365.022000000004</v>
      </c>
      <c r="E80" s="45">
        <v>21075.166000000001</v>
      </c>
      <c r="F80" s="45">
        <v>25265.453999999998</v>
      </c>
      <c r="G80" s="45">
        <v>26323.8</v>
      </c>
      <c r="H80" s="45">
        <v>26441.086000000003</v>
      </c>
      <c r="I80" s="45">
        <v>27241</v>
      </c>
      <c r="J80" s="45"/>
      <c r="K80" s="45"/>
      <c r="L80" s="45"/>
      <c r="M80" s="45"/>
      <c r="N80" s="45"/>
      <c r="O80" s="46">
        <f t="shared" si="17"/>
        <v>186165.35599999997</v>
      </c>
    </row>
    <row r="81" spans="1:19" x14ac:dyDescent="0.2">
      <c r="A81" s="1">
        <v>70108</v>
      </c>
      <c r="B81" s="19" t="s">
        <v>19</v>
      </c>
      <c r="C81" s="20">
        <v>284949.02100000012</v>
      </c>
      <c r="D81" s="20">
        <v>242860.88700000002</v>
      </c>
      <c r="E81" s="20">
        <v>297852.25699999975</v>
      </c>
      <c r="F81" s="20">
        <v>281330.33600000018</v>
      </c>
      <c r="G81" s="20">
        <v>311406.62400000042</v>
      </c>
      <c r="H81" s="20">
        <v>348069.26500000001</v>
      </c>
      <c r="I81" s="20">
        <v>337478</v>
      </c>
      <c r="J81" s="20"/>
      <c r="K81" s="20"/>
      <c r="L81" s="20"/>
      <c r="M81" s="20"/>
      <c r="N81" s="20"/>
      <c r="O81" s="31">
        <f t="shared" si="17"/>
        <v>2103946.3900000006</v>
      </c>
    </row>
    <row r="82" spans="1:19" x14ac:dyDescent="0.2">
      <c r="A82" s="1">
        <v>70113</v>
      </c>
      <c r="B82" s="19" t="s">
        <v>20</v>
      </c>
      <c r="C82" s="20">
        <v>0</v>
      </c>
      <c r="D82" s="20">
        <v>26.004000000000001</v>
      </c>
      <c r="E82" s="20">
        <v>699.72</v>
      </c>
      <c r="F82" s="20">
        <v>536.596</v>
      </c>
      <c r="G82" s="20">
        <v>2401.0920000000001</v>
      </c>
      <c r="H82" s="20">
        <v>1898.7599999999998</v>
      </c>
      <c r="I82" s="20">
        <v>1564</v>
      </c>
      <c r="J82" s="20"/>
      <c r="K82" s="20"/>
      <c r="L82" s="20"/>
      <c r="M82" s="20"/>
      <c r="N82" s="20"/>
      <c r="O82" s="31">
        <f t="shared" si="17"/>
        <v>7126.1720000000005</v>
      </c>
    </row>
    <row r="83" spans="1:19" x14ac:dyDescent="0.2">
      <c r="A83" s="1">
        <v>70109</v>
      </c>
      <c r="B83" s="19" t="s">
        <v>21</v>
      </c>
      <c r="C83" s="20">
        <v>412371.84699999989</v>
      </c>
      <c r="D83" s="20">
        <v>405792.8239999995</v>
      </c>
      <c r="E83" s="20">
        <v>337669.54499999958</v>
      </c>
      <c r="F83" s="20">
        <v>388823.21499999997</v>
      </c>
      <c r="G83" s="20">
        <v>477233.38300000003</v>
      </c>
      <c r="H83" s="20">
        <v>387047.28500000003</v>
      </c>
      <c r="I83" s="20">
        <v>599767</v>
      </c>
      <c r="J83" s="20"/>
      <c r="K83" s="20"/>
      <c r="L83" s="20"/>
      <c r="M83" s="20"/>
      <c r="N83" s="20"/>
      <c r="O83" s="31">
        <f t="shared" si="17"/>
        <v>3008705.098999999</v>
      </c>
    </row>
    <row r="84" spans="1:19" x14ac:dyDescent="0.2">
      <c r="A84" s="1">
        <v>70114</v>
      </c>
      <c r="B84" s="19" t="s">
        <v>22</v>
      </c>
      <c r="C84" s="20">
        <v>210165.43599999996</v>
      </c>
      <c r="D84" s="20">
        <v>162994.34499999988</v>
      </c>
      <c r="E84" s="20">
        <v>194255.20399999997</v>
      </c>
      <c r="F84" s="20">
        <v>200945.38899999985</v>
      </c>
      <c r="G84" s="20">
        <v>227663.93299999993</v>
      </c>
      <c r="H84" s="20">
        <v>255244.2729999999</v>
      </c>
      <c r="I84" s="20">
        <v>263116</v>
      </c>
      <c r="J84" s="20"/>
      <c r="K84" s="20"/>
      <c r="L84" s="20"/>
      <c r="M84" s="20"/>
      <c r="N84" s="20"/>
      <c r="O84" s="31">
        <f t="shared" si="17"/>
        <v>1514384.5799999996</v>
      </c>
    </row>
    <row r="85" spans="1:19" x14ac:dyDescent="0.2">
      <c r="A85" s="1">
        <v>70111</v>
      </c>
      <c r="B85" s="19" t="s">
        <v>23</v>
      </c>
      <c r="C85" s="20">
        <v>503384.70500000002</v>
      </c>
      <c r="D85" s="20">
        <v>392572.49700000003</v>
      </c>
      <c r="E85" s="20">
        <v>396447.85300000047</v>
      </c>
      <c r="F85" s="20">
        <v>457523.92</v>
      </c>
      <c r="G85" s="20">
        <v>509253.087</v>
      </c>
      <c r="H85" s="20">
        <v>567934.86100000015</v>
      </c>
      <c r="I85" s="20">
        <v>605532</v>
      </c>
      <c r="J85" s="20"/>
      <c r="K85" s="20"/>
      <c r="L85" s="20"/>
      <c r="M85" s="20"/>
      <c r="N85" s="20"/>
      <c r="O85" s="31">
        <f t="shared" si="17"/>
        <v>3432648.9230000004</v>
      </c>
    </row>
    <row r="86" spans="1:19" x14ac:dyDescent="0.2">
      <c r="A86" s="1">
        <v>70112</v>
      </c>
      <c r="B86" s="19" t="s">
        <v>24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31">
        <f t="shared" ref="O86:O100" si="18">SUM(C86:H86)</f>
        <v>0</v>
      </c>
    </row>
    <row r="87" spans="1:19" x14ac:dyDescent="0.2">
      <c r="A87" s="1">
        <v>70115</v>
      </c>
      <c r="B87" s="19" t="s">
        <v>25</v>
      </c>
      <c r="C87" s="20">
        <v>1849.2599999999998</v>
      </c>
      <c r="D87" s="20">
        <v>805.50099999999998</v>
      </c>
      <c r="E87" s="20">
        <v>55.055</v>
      </c>
      <c r="F87" s="20">
        <v>0</v>
      </c>
      <c r="G87" s="20">
        <v>273.00099999999998</v>
      </c>
      <c r="H87" s="20">
        <v>0</v>
      </c>
      <c r="I87" s="20">
        <v>149</v>
      </c>
      <c r="J87" s="20"/>
      <c r="K87" s="20"/>
      <c r="L87" s="20"/>
      <c r="M87" s="20"/>
      <c r="N87" s="20"/>
      <c r="O87" s="31">
        <f>SUM(C87:I87)</f>
        <v>3131.8169999999991</v>
      </c>
    </row>
    <row r="88" spans="1:19" x14ac:dyDescent="0.2">
      <c r="A88" s="1">
        <v>70105</v>
      </c>
      <c r="B88" s="19" t="s">
        <v>26</v>
      </c>
      <c r="C88" s="20">
        <v>734.08799999999997</v>
      </c>
      <c r="D88" s="20">
        <v>0</v>
      </c>
      <c r="E88" s="20">
        <v>298.77200000000005</v>
      </c>
      <c r="F88" s="20">
        <v>1644.8829999999998</v>
      </c>
      <c r="G88" s="20">
        <v>109.271</v>
      </c>
      <c r="H88" s="20">
        <v>1273.471</v>
      </c>
      <c r="I88" s="20">
        <v>0</v>
      </c>
      <c r="J88" s="20"/>
      <c r="K88" s="20"/>
      <c r="L88" s="20"/>
      <c r="M88" s="20"/>
      <c r="N88" s="20"/>
      <c r="O88" s="31">
        <f>SUM(C88:I88)</f>
        <v>4060.4850000000001</v>
      </c>
    </row>
    <row r="89" spans="1:19" x14ac:dyDescent="0.2">
      <c r="A89" s="1">
        <v>70119</v>
      </c>
      <c r="B89" s="19" t="s">
        <v>27</v>
      </c>
      <c r="C89" s="20">
        <v>361456.49599999958</v>
      </c>
      <c r="D89" s="20">
        <v>278119.62799999997</v>
      </c>
      <c r="E89" s="20">
        <v>406251.97099999984</v>
      </c>
      <c r="F89" s="20">
        <v>556262.09499999939</v>
      </c>
      <c r="G89" s="20">
        <v>468894.10500000062</v>
      </c>
      <c r="H89" s="20">
        <v>440449.37599999993</v>
      </c>
      <c r="I89" s="20">
        <v>478588</v>
      </c>
      <c r="J89" s="20"/>
      <c r="K89" s="20"/>
      <c r="L89" s="20"/>
      <c r="M89" s="20"/>
      <c r="N89" s="20"/>
      <c r="O89" s="31">
        <f>SUM(C89:I89)</f>
        <v>2990021.6709999996</v>
      </c>
    </row>
    <row r="90" spans="1:19" x14ac:dyDescent="0.2">
      <c r="A90" s="1">
        <v>70123</v>
      </c>
      <c r="B90" s="19" t="s">
        <v>28</v>
      </c>
      <c r="C90" s="20">
        <v>1652.0250000000001</v>
      </c>
      <c r="D90" s="20">
        <v>1554.7539999999999</v>
      </c>
      <c r="E90" s="20">
        <v>1179.47</v>
      </c>
      <c r="F90" s="20">
        <v>131.65299999999999</v>
      </c>
      <c r="G90" s="20">
        <v>266.03699999999998</v>
      </c>
      <c r="H90" s="20">
        <v>35.69</v>
      </c>
      <c r="I90" s="20">
        <v>0</v>
      </c>
      <c r="J90" s="20"/>
      <c r="K90" s="20"/>
      <c r="L90" s="20"/>
      <c r="M90" s="20"/>
      <c r="N90" s="20"/>
      <c r="O90" s="31">
        <f>SUM(C90:I90)</f>
        <v>4819.6289999999999</v>
      </c>
    </row>
    <row r="91" spans="1:19" x14ac:dyDescent="0.2">
      <c r="A91" s="1">
        <v>70124</v>
      </c>
      <c r="B91" s="19" t="s">
        <v>29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31">
        <f t="shared" si="18"/>
        <v>0</v>
      </c>
    </row>
    <row r="92" spans="1:19" x14ac:dyDescent="0.2">
      <c r="A92" s="1">
        <v>70127</v>
      </c>
      <c r="B92" s="19" t="s">
        <v>30</v>
      </c>
      <c r="C92" s="20">
        <v>47542.030999999995</v>
      </c>
      <c r="D92" s="20">
        <v>44741.789999999994</v>
      </c>
      <c r="E92" s="20">
        <v>41206.409</v>
      </c>
      <c r="F92" s="20">
        <v>45459.650000000016</v>
      </c>
      <c r="G92" s="20">
        <v>42446.892999999996</v>
      </c>
      <c r="H92" s="20">
        <v>59324.116999999998</v>
      </c>
      <c r="I92" s="20">
        <v>63935</v>
      </c>
      <c r="J92" s="20"/>
      <c r="K92" s="20"/>
      <c r="L92" s="20"/>
      <c r="M92" s="20"/>
      <c r="N92" s="20"/>
      <c r="O92" s="31">
        <f>SUM(C92:I92)</f>
        <v>344655.89</v>
      </c>
    </row>
    <row r="93" spans="1:19" x14ac:dyDescent="0.2">
      <c r="B93" s="22" t="s">
        <v>31</v>
      </c>
      <c r="C93" s="23">
        <f>SUM(C80:C92)</f>
        <v>1861558.7369999995</v>
      </c>
      <c r="D93" s="23">
        <f t="shared" ref="D93:J93" si="19">SUM(D80:D92)</f>
        <v>1551833.2519999994</v>
      </c>
      <c r="E93" s="23">
        <f t="shared" si="19"/>
        <v>1696991.4219999996</v>
      </c>
      <c r="F93" s="23">
        <f t="shared" si="19"/>
        <v>1957923.1909999992</v>
      </c>
      <c r="G93" s="23">
        <f t="shared" si="19"/>
        <v>2066271.226000001</v>
      </c>
      <c r="H93" s="23">
        <f t="shared" si="19"/>
        <v>2087718.1840000001</v>
      </c>
      <c r="I93" s="23">
        <f t="shared" si="19"/>
        <v>2377370</v>
      </c>
      <c r="J93" s="23">
        <f t="shared" si="19"/>
        <v>0</v>
      </c>
      <c r="K93" s="23"/>
      <c r="L93" s="23"/>
      <c r="M93" s="23"/>
      <c r="N93" s="23"/>
      <c r="O93" s="24">
        <f t="shared" si="18"/>
        <v>11222296.012</v>
      </c>
    </row>
    <row r="94" spans="1:19" x14ac:dyDescent="0.2">
      <c r="A94" s="1">
        <v>10101</v>
      </c>
      <c r="B94" s="19" t="s">
        <v>32</v>
      </c>
      <c r="C94" s="20">
        <v>85773.845999999976</v>
      </c>
      <c r="D94" s="20">
        <v>66481.722000000009</v>
      </c>
      <c r="E94" s="20">
        <v>45350.433000000019</v>
      </c>
      <c r="F94" s="20">
        <v>78740.696999999986</v>
      </c>
      <c r="G94" s="20">
        <v>74784.369000000006</v>
      </c>
      <c r="H94" s="20">
        <v>66885.531000000017</v>
      </c>
      <c r="I94" s="20">
        <v>62906</v>
      </c>
      <c r="J94" s="20"/>
      <c r="K94" s="20"/>
      <c r="L94" s="20"/>
      <c r="M94" s="20"/>
      <c r="N94" s="20"/>
      <c r="O94" s="31">
        <f>SUM(C94:I94)</f>
        <v>480922.598</v>
      </c>
      <c r="S94" s="80"/>
    </row>
    <row r="95" spans="1:19" x14ac:dyDescent="0.2">
      <c r="A95" s="1">
        <v>10102</v>
      </c>
      <c r="B95" s="19" t="s">
        <v>33</v>
      </c>
      <c r="C95" s="20">
        <v>591292.54900000035</v>
      </c>
      <c r="D95" s="20">
        <v>613147.27300000028</v>
      </c>
      <c r="E95" s="20">
        <v>466185.853</v>
      </c>
      <c r="F95" s="20">
        <v>612727.27899999975</v>
      </c>
      <c r="G95" s="20">
        <v>682636.56400000025</v>
      </c>
      <c r="H95" s="20">
        <v>598063.85399999982</v>
      </c>
      <c r="I95" s="20">
        <v>668614</v>
      </c>
      <c r="J95" s="20"/>
      <c r="K95" s="20"/>
      <c r="L95" s="20"/>
      <c r="M95" s="20"/>
      <c r="N95" s="20"/>
      <c r="O95" s="31">
        <f>SUM(C95:I95)</f>
        <v>4232667.3720000004</v>
      </c>
    </row>
    <row r="96" spans="1:19" x14ac:dyDescent="0.2">
      <c r="A96" s="1">
        <v>10103</v>
      </c>
      <c r="B96" s="19" t="s">
        <v>34</v>
      </c>
      <c r="C96" s="20">
        <v>22836.257000000009</v>
      </c>
      <c r="D96" s="20">
        <v>15395.858000000004</v>
      </c>
      <c r="E96" s="20">
        <v>11080.967000000001</v>
      </c>
      <c r="F96" s="20">
        <v>11973.886</v>
      </c>
      <c r="G96" s="20">
        <v>17441.698</v>
      </c>
      <c r="H96" s="20">
        <v>8716.2260000000006</v>
      </c>
      <c r="I96" s="20">
        <v>19400</v>
      </c>
      <c r="J96" s="20"/>
      <c r="K96" s="20"/>
      <c r="L96" s="20"/>
      <c r="M96" s="20"/>
      <c r="N96" s="20"/>
      <c r="O96" s="31">
        <f>SUM(C96:I96)</f>
        <v>106844.89200000001</v>
      </c>
    </row>
    <row r="97" spans="1:15" x14ac:dyDescent="0.2">
      <c r="A97" s="1">
        <v>10105</v>
      </c>
      <c r="B97" s="19" t="s">
        <v>35</v>
      </c>
      <c r="C97" s="20">
        <v>259493.6590000001</v>
      </c>
      <c r="D97" s="20">
        <v>216474.48899999997</v>
      </c>
      <c r="E97" s="20">
        <v>193806.88800000004</v>
      </c>
      <c r="F97" s="20">
        <v>205532.6489999998</v>
      </c>
      <c r="G97" s="20">
        <v>207373.03100000002</v>
      </c>
      <c r="H97" s="20">
        <v>216471.18399999983</v>
      </c>
      <c r="I97" s="20">
        <v>225284</v>
      </c>
      <c r="J97" s="20"/>
      <c r="K97" s="20"/>
      <c r="L97" s="20"/>
      <c r="M97" s="20"/>
      <c r="N97" s="20"/>
      <c r="O97" s="31">
        <f>SUM(C97:I97)</f>
        <v>1524435.8999999997</v>
      </c>
    </row>
    <row r="98" spans="1:15" x14ac:dyDescent="0.2">
      <c r="A98" s="1">
        <v>10106</v>
      </c>
      <c r="B98" s="19" t="s">
        <v>36</v>
      </c>
      <c r="C98" s="20">
        <v>105060.35700000005</v>
      </c>
      <c r="D98" s="20">
        <v>70845.203999999983</v>
      </c>
      <c r="E98" s="20">
        <v>79907.905000000042</v>
      </c>
      <c r="F98" s="20">
        <v>77829.15400000001</v>
      </c>
      <c r="G98" s="20">
        <v>84584.973999999944</v>
      </c>
      <c r="H98" s="20">
        <v>90862.66999999994</v>
      </c>
      <c r="I98" s="20">
        <v>87826</v>
      </c>
      <c r="J98" s="20"/>
      <c r="K98" s="20"/>
      <c r="L98" s="20"/>
      <c r="M98" s="20"/>
      <c r="N98" s="20"/>
      <c r="O98" s="31">
        <f>SUM(C98:I98)</f>
        <v>596916.26399999997</v>
      </c>
    </row>
    <row r="99" spans="1:15" x14ac:dyDescent="0.2">
      <c r="B99" s="22" t="s">
        <v>37</v>
      </c>
      <c r="C99" s="23">
        <f>SUM(C94:C98)</f>
        <v>1064456.6680000005</v>
      </c>
      <c r="D99" s="23">
        <f t="shared" ref="D99:I99" si="20">SUM(D94:D98)</f>
        <v>982344.54600000032</v>
      </c>
      <c r="E99" s="23">
        <f t="shared" si="20"/>
        <v>796332.04600000009</v>
      </c>
      <c r="F99" s="23">
        <f t="shared" si="20"/>
        <v>986803.66499999969</v>
      </c>
      <c r="G99" s="23">
        <f t="shared" si="20"/>
        <v>1066820.6360000002</v>
      </c>
      <c r="H99" s="23">
        <f t="shared" si="20"/>
        <v>980999.46499999962</v>
      </c>
      <c r="I99" s="23">
        <f t="shared" si="20"/>
        <v>1064030</v>
      </c>
      <c r="J99" s="23"/>
      <c r="K99" s="23"/>
      <c r="L99" s="23"/>
      <c r="M99" s="23"/>
      <c r="N99" s="23"/>
      <c r="O99" s="24">
        <f t="shared" si="18"/>
        <v>5877757.0260000005</v>
      </c>
    </row>
    <row r="100" spans="1:15" x14ac:dyDescent="0.2">
      <c r="B100" s="34" t="s">
        <v>38</v>
      </c>
      <c r="C100" s="35">
        <f>C99+C93+C79</f>
        <v>3166524.0860000001</v>
      </c>
      <c r="D100" s="35">
        <f t="shared" ref="D100:I100" si="21">D99+D93+D79</f>
        <v>2738450.7939999998</v>
      </c>
      <c r="E100" s="35">
        <f t="shared" si="21"/>
        <v>2726856.6009999998</v>
      </c>
      <c r="F100" s="35">
        <f t="shared" si="21"/>
        <v>3206372.2109999987</v>
      </c>
      <c r="G100" s="35">
        <f t="shared" si="21"/>
        <v>3339426.7630000012</v>
      </c>
      <c r="H100" s="35">
        <f t="shared" si="21"/>
        <v>3389148.0839999998</v>
      </c>
      <c r="I100" s="35">
        <f t="shared" si="21"/>
        <v>3709454</v>
      </c>
      <c r="J100" s="35"/>
      <c r="K100" s="35"/>
      <c r="L100" s="35"/>
      <c r="M100" s="35"/>
      <c r="N100" s="35"/>
      <c r="O100" s="36">
        <f t="shared" si="18"/>
        <v>18566778.538999997</v>
      </c>
    </row>
    <row r="101" spans="1:15" x14ac:dyDescent="0.2">
      <c r="B101" s="28" t="s">
        <v>43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1:15" x14ac:dyDescent="0.2">
      <c r="B102" s="22" t="s">
        <v>17</v>
      </c>
      <c r="C102" s="43">
        <f>C79+C76+C53+C30+C7</f>
        <v>4015180.8480000002</v>
      </c>
      <c r="D102" s="43">
        <f t="shared" ref="D102:I102" si="22">D79+D76+D53+D30+D7</f>
        <v>3350703.4360000012</v>
      </c>
      <c r="E102" s="43">
        <f t="shared" si="22"/>
        <v>4064683.8440000028</v>
      </c>
      <c r="F102" s="43">
        <f t="shared" si="22"/>
        <v>4079932.0680000009</v>
      </c>
      <c r="G102" s="43">
        <f t="shared" si="22"/>
        <v>4087754.3229999994</v>
      </c>
      <c r="H102" s="43">
        <f t="shared" si="22"/>
        <v>5200091.2630000021</v>
      </c>
      <c r="I102" s="43">
        <f t="shared" si="22"/>
        <v>4018556</v>
      </c>
      <c r="J102" s="43"/>
      <c r="K102" s="43"/>
      <c r="L102" s="43"/>
      <c r="M102" s="43"/>
      <c r="N102" s="43"/>
      <c r="O102" s="44">
        <f t="shared" ref="O102:O123" si="23">SUM(C102:H102)</f>
        <v>24798345.782000005</v>
      </c>
    </row>
    <row r="103" spans="1:15" x14ac:dyDescent="0.2">
      <c r="A103" s="1">
        <v>60140</v>
      </c>
      <c r="B103" s="19" t="s">
        <v>18</v>
      </c>
      <c r="C103" s="45">
        <f>C80+C54+C31+C8</f>
        <v>191515.16599999997</v>
      </c>
      <c r="D103" s="45">
        <f t="shared" ref="D103:I115" si="24">D80+D54+D31+D8</f>
        <v>188025.85700000002</v>
      </c>
      <c r="E103" s="45">
        <f t="shared" si="24"/>
        <v>188595.826</v>
      </c>
      <c r="F103" s="45">
        <f t="shared" si="24"/>
        <v>182799.75</v>
      </c>
      <c r="G103" s="45">
        <f t="shared" si="24"/>
        <v>178643.13000000003</v>
      </c>
      <c r="H103" s="45">
        <f t="shared" si="24"/>
        <v>185462.40299999999</v>
      </c>
      <c r="I103" s="45">
        <f t="shared" si="24"/>
        <v>186012</v>
      </c>
      <c r="J103" s="45"/>
      <c r="K103" s="45"/>
      <c r="L103" s="45"/>
      <c r="M103" s="45"/>
      <c r="N103" s="45"/>
      <c r="O103" s="69">
        <f t="shared" si="23"/>
        <v>1115042.132</v>
      </c>
    </row>
    <row r="104" spans="1:15" x14ac:dyDescent="0.2">
      <c r="A104" s="1">
        <v>70104</v>
      </c>
      <c r="B104" s="19" t="s">
        <v>19</v>
      </c>
      <c r="C104" s="20">
        <f t="shared" ref="C104:C115" si="25">C81+C55+C32+C9</f>
        <v>3095888.0259999996</v>
      </c>
      <c r="D104" s="20">
        <f t="shared" si="24"/>
        <v>2970820.1989999996</v>
      </c>
      <c r="E104" s="20">
        <f t="shared" si="24"/>
        <v>3324572.6739999983</v>
      </c>
      <c r="F104" s="20">
        <f t="shared" si="24"/>
        <v>3237928.34</v>
      </c>
      <c r="G104" s="20">
        <f t="shared" si="24"/>
        <v>3563149.9609999997</v>
      </c>
      <c r="H104" s="20">
        <f t="shared" si="24"/>
        <v>3522091.8390000011</v>
      </c>
      <c r="I104" s="20">
        <f t="shared" si="24"/>
        <v>3889188</v>
      </c>
      <c r="J104" s="20"/>
      <c r="K104" s="20"/>
      <c r="L104" s="20"/>
      <c r="M104" s="20"/>
      <c r="N104" s="20"/>
      <c r="O104" s="32">
        <f t="shared" si="23"/>
        <v>19714451.038999997</v>
      </c>
    </row>
    <row r="105" spans="1:15" x14ac:dyDescent="0.2">
      <c r="A105" s="1">
        <v>70108</v>
      </c>
      <c r="B105" s="19" t="s">
        <v>20</v>
      </c>
      <c r="C105" s="20">
        <f t="shared" si="25"/>
        <v>25536.042000000001</v>
      </c>
      <c r="D105" s="20">
        <f t="shared" si="24"/>
        <v>26113.819000000003</v>
      </c>
      <c r="E105" s="20">
        <f t="shared" si="24"/>
        <v>33182.294999999998</v>
      </c>
      <c r="F105" s="20">
        <f t="shared" si="24"/>
        <v>28943.222000000002</v>
      </c>
      <c r="G105" s="20">
        <f t="shared" si="24"/>
        <v>31650.448000000004</v>
      </c>
      <c r="H105" s="20">
        <f t="shared" si="24"/>
        <v>34996.165999999997</v>
      </c>
      <c r="I105" s="20">
        <f t="shared" si="24"/>
        <v>29157</v>
      </c>
      <c r="J105" s="20"/>
      <c r="K105" s="20"/>
      <c r="L105" s="20"/>
      <c r="M105" s="20"/>
      <c r="N105" s="20"/>
      <c r="O105" s="31">
        <f t="shared" si="23"/>
        <v>180421.992</v>
      </c>
    </row>
    <row r="106" spans="1:15" x14ac:dyDescent="0.2">
      <c r="A106" s="1">
        <v>70113</v>
      </c>
      <c r="B106" s="19" t="s">
        <v>21</v>
      </c>
      <c r="C106" s="20">
        <f t="shared" si="25"/>
        <v>4790480.4640000006</v>
      </c>
      <c r="D106" s="20">
        <f t="shared" si="24"/>
        <v>4855311.6739999959</v>
      </c>
      <c r="E106" s="20">
        <f t="shared" si="24"/>
        <v>4830001.3489999985</v>
      </c>
      <c r="F106" s="20">
        <f t="shared" si="24"/>
        <v>4633032.1779999966</v>
      </c>
      <c r="G106" s="20">
        <f t="shared" si="24"/>
        <v>4917253.3429999975</v>
      </c>
      <c r="H106" s="20">
        <f t="shared" si="24"/>
        <v>4363294.0209999979</v>
      </c>
      <c r="I106" s="20">
        <f t="shared" si="24"/>
        <v>5197515</v>
      </c>
      <c r="J106" s="20"/>
      <c r="K106" s="20"/>
      <c r="L106" s="20"/>
      <c r="M106" s="20"/>
      <c r="N106" s="20"/>
      <c r="O106" s="31">
        <f t="shared" si="23"/>
        <v>28389373.028999988</v>
      </c>
    </row>
    <row r="107" spans="1:15" x14ac:dyDescent="0.2">
      <c r="A107" s="1">
        <v>70109</v>
      </c>
      <c r="B107" s="19" t="s">
        <v>22</v>
      </c>
      <c r="C107" s="20">
        <f>C84+C58+C35+C12</f>
        <v>2051924.0530000001</v>
      </c>
      <c r="D107" s="20">
        <f t="shared" si="24"/>
        <v>2383578.7129999995</v>
      </c>
      <c r="E107" s="20">
        <f t="shared" si="24"/>
        <v>2539732.3800000004</v>
      </c>
      <c r="F107" s="20">
        <f t="shared" si="24"/>
        <v>2350079.3110000007</v>
      </c>
      <c r="G107" s="20">
        <f t="shared" si="24"/>
        <v>2559098.7140000011</v>
      </c>
      <c r="H107" s="20">
        <f t="shared" si="24"/>
        <v>2559078.3009999995</v>
      </c>
      <c r="I107" s="20">
        <f t="shared" si="24"/>
        <v>2505825</v>
      </c>
      <c r="J107" s="20"/>
      <c r="K107" s="20"/>
      <c r="L107" s="20"/>
      <c r="M107" s="20"/>
      <c r="N107" s="20"/>
      <c r="O107" s="31">
        <f t="shared" si="23"/>
        <v>14443491.472000001</v>
      </c>
    </row>
    <row r="108" spans="1:15" x14ac:dyDescent="0.2">
      <c r="A108" s="1">
        <v>70114</v>
      </c>
      <c r="B108" s="19" t="s">
        <v>23</v>
      </c>
      <c r="C108" s="20">
        <f t="shared" si="25"/>
        <v>5377038.0069999984</v>
      </c>
      <c r="D108" s="20">
        <f t="shared" si="24"/>
        <v>5018911.142</v>
      </c>
      <c r="E108" s="20">
        <f t="shared" si="24"/>
        <v>4943929.6849999996</v>
      </c>
      <c r="F108" s="20">
        <f t="shared" si="24"/>
        <v>5139907.0080000032</v>
      </c>
      <c r="G108" s="20">
        <f t="shared" si="24"/>
        <v>5500680.233</v>
      </c>
      <c r="H108" s="20">
        <f t="shared" si="24"/>
        <v>5617194.6099999994</v>
      </c>
      <c r="I108" s="20">
        <f t="shared" si="24"/>
        <v>5658085</v>
      </c>
      <c r="J108" s="20"/>
      <c r="K108" s="20"/>
      <c r="L108" s="20"/>
      <c r="M108" s="20"/>
      <c r="N108" s="20"/>
      <c r="O108" s="31">
        <f t="shared" si="23"/>
        <v>31597660.684999999</v>
      </c>
    </row>
    <row r="109" spans="1:15" x14ac:dyDescent="0.2">
      <c r="A109" s="1">
        <v>70111</v>
      </c>
      <c r="B109" s="19" t="s">
        <v>24</v>
      </c>
      <c r="C109" s="20">
        <f t="shared" si="25"/>
        <v>1711.5619999999999</v>
      </c>
      <c r="D109" s="20">
        <f t="shared" si="24"/>
        <v>1758.096</v>
      </c>
      <c r="E109" s="20">
        <f t="shared" si="24"/>
        <v>1629.6859999999999</v>
      </c>
      <c r="F109" s="20">
        <f t="shared" si="24"/>
        <v>2316.1579999999999</v>
      </c>
      <c r="G109" s="20">
        <f t="shared" si="24"/>
        <v>1831.6799999999998</v>
      </c>
      <c r="H109" s="20">
        <f t="shared" si="24"/>
        <v>1380.067</v>
      </c>
      <c r="I109" s="20">
        <f t="shared" si="24"/>
        <v>1115</v>
      </c>
      <c r="J109" s="20"/>
      <c r="K109" s="20"/>
      <c r="L109" s="20"/>
      <c r="M109" s="20"/>
      <c r="N109" s="20"/>
      <c r="O109" s="31">
        <f t="shared" si="23"/>
        <v>10627.249</v>
      </c>
    </row>
    <row r="110" spans="1:15" x14ac:dyDescent="0.2">
      <c r="A110" s="1">
        <v>70112</v>
      </c>
      <c r="B110" s="19" t="s">
        <v>25</v>
      </c>
      <c r="C110" s="20">
        <f t="shared" si="25"/>
        <v>6233.6779999999999</v>
      </c>
      <c r="D110" s="20">
        <f t="shared" si="24"/>
        <v>11651.238000000001</v>
      </c>
      <c r="E110" s="20">
        <f t="shared" si="24"/>
        <v>8507.9149999999991</v>
      </c>
      <c r="F110" s="20">
        <f t="shared" si="24"/>
        <v>8073.2489999999998</v>
      </c>
      <c r="G110" s="20">
        <f t="shared" si="24"/>
        <v>11747.145</v>
      </c>
      <c r="H110" s="20">
        <f t="shared" si="24"/>
        <v>10377.969999999998</v>
      </c>
      <c r="I110" s="20">
        <f t="shared" si="24"/>
        <v>17815</v>
      </c>
      <c r="J110" s="20"/>
      <c r="K110" s="20"/>
      <c r="L110" s="20"/>
      <c r="M110" s="20"/>
      <c r="N110" s="20"/>
      <c r="O110" s="31">
        <f t="shared" si="23"/>
        <v>56591.195000000007</v>
      </c>
    </row>
    <row r="111" spans="1:15" x14ac:dyDescent="0.2">
      <c r="A111" s="1">
        <v>70115</v>
      </c>
      <c r="B111" s="19" t="s">
        <v>26</v>
      </c>
      <c r="C111" s="20">
        <f t="shared" si="25"/>
        <v>12789.771999999999</v>
      </c>
      <c r="D111" s="20">
        <f t="shared" si="24"/>
        <v>14760.006000000001</v>
      </c>
      <c r="E111" s="20">
        <f t="shared" si="24"/>
        <v>14407.412999999999</v>
      </c>
      <c r="F111" s="20">
        <f t="shared" si="24"/>
        <v>14147.561</v>
      </c>
      <c r="G111" s="20">
        <f t="shared" si="24"/>
        <v>15354.628999999997</v>
      </c>
      <c r="H111" s="20">
        <f t="shared" si="24"/>
        <v>18089.89</v>
      </c>
      <c r="I111" s="20">
        <f t="shared" si="24"/>
        <v>19483</v>
      </c>
      <c r="J111" s="20"/>
      <c r="K111" s="20"/>
      <c r="L111" s="20"/>
      <c r="M111" s="20"/>
      <c r="N111" s="20"/>
      <c r="O111" s="31">
        <f t="shared" si="23"/>
        <v>89549.270999999993</v>
      </c>
    </row>
    <row r="112" spans="1:15" x14ac:dyDescent="0.2">
      <c r="A112" s="1">
        <v>70105</v>
      </c>
      <c r="B112" s="19" t="s">
        <v>27</v>
      </c>
      <c r="C112" s="20">
        <f t="shared" si="25"/>
        <v>3926182.4819999989</v>
      </c>
      <c r="D112" s="20">
        <f t="shared" si="24"/>
        <v>3291183.9179999996</v>
      </c>
      <c r="E112" s="20">
        <f t="shared" si="24"/>
        <v>3993789.8050000002</v>
      </c>
      <c r="F112" s="20">
        <f t="shared" si="24"/>
        <v>4912459.0729999989</v>
      </c>
      <c r="G112" s="20">
        <f t="shared" si="24"/>
        <v>4309404.5530000003</v>
      </c>
      <c r="H112" s="20">
        <f t="shared" si="24"/>
        <v>3827921.1559999995</v>
      </c>
      <c r="I112" s="20">
        <f t="shared" si="24"/>
        <v>3960070</v>
      </c>
      <c r="J112" s="20"/>
      <c r="K112" s="20"/>
      <c r="L112" s="20"/>
      <c r="M112" s="20"/>
      <c r="N112" s="20"/>
      <c r="O112" s="31">
        <f t="shared" si="23"/>
        <v>24260940.986999996</v>
      </c>
    </row>
    <row r="113" spans="1:15" x14ac:dyDescent="0.2">
      <c r="A113" s="1">
        <v>70119</v>
      </c>
      <c r="B113" s="19" t="s">
        <v>28</v>
      </c>
      <c r="C113" s="20">
        <f t="shared" si="25"/>
        <v>5347.9669999999996</v>
      </c>
      <c r="D113" s="20">
        <f t="shared" si="24"/>
        <v>5059.543999999999</v>
      </c>
      <c r="E113" s="20">
        <f t="shared" si="24"/>
        <v>5848.06</v>
      </c>
      <c r="F113" s="20">
        <f t="shared" si="24"/>
        <v>4377.8749999999991</v>
      </c>
      <c r="G113" s="20">
        <f t="shared" si="24"/>
        <v>2089.933</v>
      </c>
      <c r="H113" s="20">
        <f t="shared" si="24"/>
        <v>1221.8020000000001</v>
      </c>
      <c r="I113" s="20">
        <f t="shared" si="24"/>
        <v>1216</v>
      </c>
      <c r="J113" s="20"/>
      <c r="K113" s="20"/>
      <c r="L113" s="20"/>
      <c r="M113" s="20"/>
      <c r="N113" s="20"/>
      <c r="O113" s="31">
        <f t="shared" si="23"/>
        <v>23945.181</v>
      </c>
    </row>
    <row r="114" spans="1:15" x14ac:dyDescent="0.2">
      <c r="A114" s="1">
        <v>70123</v>
      </c>
      <c r="B114" s="19" t="s">
        <v>29</v>
      </c>
      <c r="C114" s="20">
        <f t="shared" si="25"/>
        <v>0</v>
      </c>
      <c r="D114" s="20">
        <f t="shared" si="24"/>
        <v>0</v>
      </c>
      <c r="E114" s="20">
        <f t="shared" si="24"/>
        <v>0</v>
      </c>
      <c r="F114" s="20">
        <f t="shared" si="24"/>
        <v>0</v>
      </c>
      <c r="G114" s="20">
        <f t="shared" si="24"/>
        <v>0</v>
      </c>
      <c r="H114" s="20">
        <f t="shared" si="24"/>
        <v>0</v>
      </c>
      <c r="I114" s="20">
        <f t="shared" si="24"/>
        <v>0</v>
      </c>
      <c r="J114" s="20"/>
      <c r="K114" s="20"/>
      <c r="L114" s="20"/>
      <c r="M114" s="20"/>
      <c r="N114" s="20"/>
      <c r="O114" s="31">
        <f t="shared" si="23"/>
        <v>0</v>
      </c>
    </row>
    <row r="115" spans="1:15" x14ac:dyDescent="0.2">
      <c r="A115" s="1">
        <v>70124</v>
      </c>
      <c r="B115" s="19" t="s">
        <v>30</v>
      </c>
      <c r="C115" s="20">
        <f t="shared" si="25"/>
        <v>759054.67500000005</v>
      </c>
      <c r="D115" s="20">
        <f t="shared" si="24"/>
        <v>716524.55799999996</v>
      </c>
      <c r="E115" s="20">
        <f t="shared" si="24"/>
        <v>837023.72399999993</v>
      </c>
      <c r="F115" s="20">
        <f t="shared" si="24"/>
        <v>805569.96700000018</v>
      </c>
      <c r="G115" s="20">
        <f t="shared" si="24"/>
        <v>896160.49400000018</v>
      </c>
      <c r="H115" s="20">
        <f t="shared" si="24"/>
        <v>877047.01</v>
      </c>
      <c r="I115" s="20">
        <f t="shared" si="24"/>
        <v>1009522</v>
      </c>
      <c r="J115" s="20"/>
      <c r="K115" s="20"/>
      <c r="L115" s="20"/>
      <c r="M115" s="20"/>
      <c r="N115" s="20"/>
      <c r="O115" s="31">
        <f t="shared" si="23"/>
        <v>4891380.4280000003</v>
      </c>
    </row>
    <row r="116" spans="1:15" x14ac:dyDescent="0.2">
      <c r="A116" s="1">
        <v>70127</v>
      </c>
      <c r="B116" s="22" t="s">
        <v>31</v>
      </c>
      <c r="C116" s="23">
        <f>SUM(C103:C115)</f>
        <v>20243701.893999998</v>
      </c>
      <c r="D116" s="23">
        <f t="shared" ref="D116:G116" si="26">SUM(D103:D115)</f>
        <v>19483698.763999991</v>
      </c>
      <c r="E116" s="23">
        <f t="shared" si="26"/>
        <v>20721220.811999995</v>
      </c>
      <c r="F116" s="23">
        <f t="shared" si="26"/>
        <v>21319633.692000002</v>
      </c>
      <c r="G116" s="23">
        <f t="shared" si="26"/>
        <v>21987064.262999997</v>
      </c>
      <c r="H116" s="23">
        <f>SUM(H103:H115)</f>
        <v>21018155.235000003</v>
      </c>
      <c r="I116" s="23">
        <f>SUM(I103:I115)</f>
        <v>22475003</v>
      </c>
      <c r="J116" s="23"/>
      <c r="K116" s="23"/>
      <c r="L116" s="23"/>
      <c r="M116" s="23"/>
      <c r="N116" s="23"/>
      <c r="O116" s="24">
        <f t="shared" si="23"/>
        <v>124773474.65999998</v>
      </c>
    </row>
    <row r="117" spans="1:15" x14ac:dyDescent="0.2">
      <c r="A117" s="1">
        <v>10101</v>
      </c>
      <c r="B117" s="19" t="s">
        <v>32</v>
      </c>
      <c r="C117" s="20">
        <f>C94+C68+C45+C22</f>
        <v>898295.902</v>
      </c>
      <c r="D117" s="20">
        <f t="shared" ref="D117:I121" si="27">D94+D68+D45+D22</f>
        <v>938391.473</v>
      </c>
      <c r="E117" s="20">
        <f t="shared" si="27"/>
        <v>894450.65300000005</v>
      </c>
      <c r="F117" s="20">
        <f t="shared" si="27"/>
        <v>983460.47599999991</v>
      </c>
      <c r="G117" s="20">
        <f t="shared" si="27"/>
        <v>997125.9879999999</v>
      </c>
      <c r="H117" s="20">
        <f t="shared" si="27"/>
        <v>892917.723</v>
      </c>
      <c r="I117" s="20">
        <f t="shared" si="27"/>
        <v>848357</v>
      </c>
      <c r="J117" s="81"/>
      <c r="K117" s="81"/>
      <c r="L117" s="20"/>
      <c r="M117" s="20"/>
      <c r="N117" s="20"/>
      <c r="O117" s="69">
        <f t="shared" si="23"/>
        <v>5604642.2149999999</v>
      </c>
    </row>
    <row r="118" spans="1:15" x14ac:dyDescent="0.2">
      <c r="A118" s="1">
        <v>10101</v>
      </c>
      <c r="B118" s="19" t="s">
        <v>33</v>
      </c>
      <c r="C118" s="20">
        <f t="shared" ref="C118:H121" si="28">C95+C69+C46+C23</f>
        <v>7124768.2000000048</v>
      </c>
      <c r="D118" s="20">
        <f t="shared" si="28"/>
        <v>7649036.4779999992</v>
      </c>
      <c r="E118" s="20">
        <f t="shared" si="28"/>
        <v>7561909.6610000031</v>
      </c>
      <c r="F118" s="20">
        <f t="shared" si="28"/>
        <v>8032980.9470000025</v>
      </c>
      <c r="G118" s="20">
        <f t="shared" si="28"/>
        <v>9155218.2920000069</v>
      </c>
      <c r="H118" s="20">
        <f t="shared" si="28"/>
        <v>8172823.8939999966</v>
      </c>
      <c r="I118" s="20">
        <f t="shared" si="27"/>
        <v>8265341</v>
      </c>
      <c r="J118" s="20"/>
      <c r="K118" s="20"/>
      <c r="L118" s="20"/>
      <c r="M118" s="20"/>
      <c r="N118" s="20"/>
      <c r="O118" s="31">
        <f t="shared" si="23"/>
        <v>47696737.472000003</v>
      </c>
    </row>
    <row r="119" spans="1:15" x14ac:dyDescent="0.2">
      <c r="A119" s="1">
        <v>10102</v>
      </c>
      <c r="B119" s="19" t="s">
        <v>34</v>
      </c>
      <c r="C119" s="20">
        <f t="shared" si="28"/>
        <v>229464.66500000004</v>
      </c>
      <c r="D119" s="20">
        <f t="shared" si="28"/>
        <v>225257.29200000002</v>
      </c>
      <c r="E119" s="20">
        <f t="shared" si="28"/>
        <v>228496.25099999999</v>
      </c>
      <c r="F119" s="20">
        <f t="shared" si="28"/>
        <v>242015.47099999999</v>
      </c>
      <c r="G119" s="20">
        <f t="shared" si="28"/>
        <v>254887.56199999998</v>
      </c>
      <c r="H119" s="20">
        <f t="shared" si="28"/>
        <v>244469.13200000001</v>
      </c>
      <c r="I119" s="20">
        <f t="shared" si="27"/>
        <v>272748</v>
      </c>
      <c r="J119" s="20"/>
      <c r="K119" s="20"/>
      <c r="L119" s="20"/>
      <c r="M119" s="20"/>
      <c r="N119" s="20"/>
      <c r="O119" s="32">
        <f t="shared" si="23"/>
        <v>1424590.3730000001</v>
      </c>
    </row>
    <row r="120" spans="1:15" x14ac:dyDescent="0.2">
      <c r="A120" s="1">
        <v>10103</v>
      </c>
      <c r="B120" s="19" t="s">
        <v>35</v>
      </c>
      <c r="C120" s="20">
        <f>C97+C71+C48+C25</f>
        <v>3055264.929</v>
      </c>
      <c r="D120" s="20">
        <f t="shared" si="28"/>
        <v>2965683.8549999995</v>
      </c>
      <c r="E120" s="20">
        <f t="shared" si="28"/>
        <v>3254327.845999998</v>
      </c>
      <c r="F120" s="20">
        <f t="shared" si="28"/>
        <v>3064028.8429999994</v>
      </c>
      <c r="G120" s="20">
        <f t="shared" si="28"/>
        <v>2930541.0059999996</v>
      </c>
      <c r="H120" s="20">
        <f t="shared" si="28"/>
        <v>3271644.0819999995</v>
      </c>
      <c r="I120" s="20">
        <f t="shared" si="27"/>
        <v>3064569</v>
      </c>
      <c r="J120" s="20"/>
      <c r="K120" s="20"/>
      <c r="L120" s="20"/>
      <c r="M120" s="20"/>
      <c r="N120" s="20"/>
      <c r="O120" s="32">
        <f t="shared" si="23"/>
        <v>18541490.560999997</v>
      </c>
    </row>
    <row r="121" spans="1:15" x14ac:dyDescent="0.2">
      <c r="A121" s="1">
        <v>10105</v>
      </c>
      <c r="B121" s="19" t="s">
        <v>36</v>
      </c>
      <c r="C121" s="20">
        <f t="shared" si="28"/>
        <v>1048602.3230000001</v>
      </c>
      <c r="D121" s="20">
        <f t="shared" si="28"/>
        <v>920822.81400000001</v>
      </c>
      <c r="E121" s="20">
        <f t="shared" si="28"/>
        <v>962748.53399999999</v>
      </c>
      <c r="F121" s="20">
        <f t="shared" si="28"/>
        <v>951347.54799999995</v>
      </c>
      <c r="G121" s="20">
        <f t="shared" si="28"/>
        <v>1092441.4620000003</v>
      </c>
      <c r="H121" s="20">
        <f t="shared" si="28"/>
        <v>1046703.8370000002</v>
      </c>
      <c r="I121" s="20">
        <f t="shared" si="27"/>
        <v>1035751</v>
      </c>
      <c r="J121" s="20"/>
      <c r="K121" s="20"/>
      <c r="L121" s="20"/>
      <c r="M121" s="20"/>
      <c r="N121" s="20"/>
      <c r="O121" s="32">
        <f t="shared" si="23"/>
        <v>6022666.5180000002</v>
      </c>
    </row>
    <row r="122" spans="1:15" x14ac:dyDescent="0.2">
      <c r="A122" s="1">
        <v>10106</v>
      </c>
      <c r="B122" s="22" t="s">
        <v>37</v>
      </c>
      <c r="C122" s="23">
        <f>SUM(C117:C121)</f>
        <v>12356396.019000005</v>
      </c>
      <c r="D122" s="23">
        <f t="shared" ref="D122:I122" si="29">SUM(D117:D121)</f>
        <v>12699191.911999997</v>
      </c>
      <c r="E122" s="23">
        <f t="shared" si="29"/>
        <v>12901932.945000002</v>
      </c>
      <c r="F122" s="23">
        <f t="shared" si="29"/>
        <v>13273833.285000004</v>
      </c>
      <c r="G122" s="23">
        <f t="shared" si="29"/>
        <v>14430214.310000006</v>
      </c>
      <c r="H122" s="23">
        <f t="shared" si="29"/>
        <v>13628558.667999996</v>
      </c>
      <c r="I122" s="23">
        <f t="shared" si="29"/>
        <v>13486766</v>
      </c>
      <c r="J122" s="23"/>
      <c r="K122" s="23"/>
      <c r="L122" s="23"/>
      <c r="M122" s="23"/>
      <c r="N122" s="23"/>
      <c r="O122" s="33">
        <f t="shared" si="23"/>
        <v>79290127.139000013</v>
      </c>
    </row>
    <row r="123" spans="1:15" ht="13.5" thickBot="1" x14ac:dyDescent="0.25">
      <c r="B123" s="49" t="s">
        <v>38</v>
      </c>
      <c r="C123" s="50">
        <f>C122+C116+C102</f>
        <v>36615278.761</v>
      </c>
      <c r="D123" s="50">
        <f t="shared" ref="D123:I123" si="30">D122+D116+D102</f>
        <v>35533594.111999989</v>
      </c>
      <c r="E123" s="50">
        <f t="shared" si="30"/>
        <v>37687837.601000004</v>
      </c>
      <c r="F123" s="50">
        <f t="shared" si="30"/>
        <v>38673399.045000009</v>
      </c>
      <c r="G123" s="50">
        <f t="shared" si="30"/>
        <v>40505032.895999998</v>
      </c>
      <c r="H123" s="50">
        <f t="shared" si="30"/>
        <v>39846805.166000001</v>
      </c>
      <c r="I123" s="50">
        <f t="shared" si="30"/>
        <v>39980325</v>
      </c>
      <c r="J123" s="50"/>
      <c r="K123" s="50"/>
      <c r="L123" s="50"/>
      <c r="M123" s="50"/>
      <c r="N123" s="50"/>
      <c r="O123" s="73">
        <f t="shared" si="23"/>
        <v>228861947.58100003</v>
      </c>
    </row>
    <row r="124" spans="1:15" ht="13.5" thickTop="1" x14ac:dyDescent="0.2"/>
    <row r="125" spans="1:15" x14ac:dyDescent="0.2">
      <c r="B125" s="82" t="s">
        <v>49</v>
      </c>
      <c r="C125" s="83"/>
    </row>
    <row r="126" spans="1:15" x14ac:dyDescent="0.2">
      <c r="B126" s="82" t="s">
        <v>50</v>
      </c>
    </row>
  </sheetData>
  <mergeCells count="9">
    <mergeCell ref="B75:O75"/>
    <mergeCell ref="B78:O78"/>
    <mergeCell ref="B101:O101"/>
    <mergeCell ref="B2:O2"/>
    <mergeCell ref="B3:O3"/>
    <mergeCell ref="B4:O4"/>
    <mergeCell ref="B6:O6"/>
    <mergeCell ref="B29:O29"/>
    <mergeCell ref="B52:O52"/>
  </mergeCells>
  <pageMargins left="0.70866141732283472" right="0.70866141732283472" top="0.74803149606299213" bottom="0.74803149606299213" header="0.31496062992125984" footer="0.31496062992125984"/>
  <pageSetup paperSize="14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zoomScale="80" zoomScaleNormal="80" workbookViewId="0">
      <selection activeCell="R15" sqref="R15"/>
    </sheetView>
  </sheetViews>
  <sheetFormatPr baseColWidth="10" defaultRowHeight="12.75" x14ac:dyDescent="0.2"/>
  <cols>
    <col min="1" max="1" width="38.42578125" style="85" bestFit="1" customWidth="1"/>
    <col min="2" max="2" width="8.28515625" style="85" customWidth="1"/>
    <col min="3" max="3" width="9.28515625" style="85" bestFit="1" customWidth="1"/>
    <col min="4" max="4" width="8.42578125" style="85" customWidth="1"/>
    <col min="5" max="5" width="9.28515625" style="85" bestFit="1" customWidth="1"/>
    <col min="6" max="6" width="10.5703125" style="85" customWidth="1"/>
    <col min="7" max="7" width="9.28515625" style="85" bestFit="1" customWidth="1"/>
    <col min="8" max="8" width="8.7109375" style="85" customWidth="1"/>
    <col min="9" max="9" width="9.28515625" style="85" bestFit="1" customWidth="1"/>
    <col min="10" max="10" width="7.85546875" style="85" customWidth="1"/>
    <col min="11" max="11" width="9.28515625" style="85" bestFit="1" customWidth="1"/>
    <col min="12" max="12" width="8.42578125" style="85" customWidth="1"/>
    <col min="13" max="13" width="9.28515625" style="85" bestFit="1" customWidth="1"/>
    <col min="14" max="14" width="8.28515625" style="85" customWidth="1"/>
    <col min="15" max="15" width="9.28515625" style="85" bestFit="1" customWidth="1"/>
    <col min="16" max="16" width="9.42578125" style="85" customWidth="1"/>
    <col min="17" max="17" width="9.28515625" style="85" bestFit="1" customWidth="1"/>
    <col min="18" max="18" width="8.7109375" style="85" customWidth="1"/>
    <col min="19" max="19" width="9.28515625" style="85" bestFit="1" customWidth="1"/>
    <col min="20" max="20" width="9" style="85" customWidth="1"/>
    <col min="21" max="21" width="9.28515625" style="85" bestFit="1" customWidth="1"/>
    <col min="22" max="22" width="9" style="85" customWidth="1"/>
    <col min="23" max="23" width="9.28515625" style="85" bestFit="1" customWidth="1"/>
    <col min="24" max="24" width="8.42578125" style="85" customWidth="1"/>
    <col min="25" max="25" width="9.28515625" style="85" bestFit="1" customWidth="1"/>
    <col min="26" max="26" width="7.5703125" style="85" customWidth="1"/>
    <col min="27" max="27" width="9.42578125" style="85" customWidth="1"/>
    <col min="28" max="16384" width="11.42578125" style="85"/>
  </cols>
  <sheetData>
    <row r="1" spans="1:27" ht="15" x14ac:dyDescent="0.25">
      <c r="A1" s="84" t="s">
        <v>51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27" ht="15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4" spans="1:27" ht="13.5" thickBo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27" s="93" customFormat="1" ht="13.5" thickTop="1" x14ac:dyDescent="0.2">
      <c r="A5" s="87" t="s">
        <v>52</v>
      </c>
      <c r="B5" s="88" t="s">
        <v>3</v>
      </c>
      <c r="C5" s="89"/>
      <c r="D5" s="88" t="s">
        <v>4</v>
      </c>
      <c r="E5" s="89"/>
      <c r="F5" s="88" t="s">
        <v>5</v>
      </c>
      <c r="G5" s="89"/>
      <c r="H5" s="88" t="s">
        <v>6</v>
      </c>
      <c r="I5" s="89"/>
      <c r="J5" s="88" t="s">
        <v>7</v>
      </c>
      <c r="K5" s="89"/>
      <c r="L5" s="88" t="s">
        <v>8</v>
      </c>
      <c r="M5" s="89"/>
      <c r="N5" s="88" t="s">
        <v>9</v>
      </c>
      <c r="O5" s="89"/>
      <c r="P5" s="90" t="s">
        <v>10</v>
      </c>
      <c r="Q5" s="90"/>
      <c r="R5" s="90" t="s">
        <v>11</v>
      </c>
      <c r="S5" s="90"/>
      <c r="T5" s="90" t="s">
        <v>12</v>
      </c>
      <c r="U5" s="90"/>
      <c r="V5" s="90" t="s">
        <v>13</v>
      </c>
      <c r="W5" s="90"/>
      <c r="X5" s="90" t="s">
        <v>14</v>
      </c>
      <c r="Y5" s="90"/>
      <c r="Z5" s="91" t="s">
        <v>15</v>
      </c>
      <c r="AA5" s="92"/>
    </row>
    <row r="6" spans="1:27" s="99" customFormat="1" ht="25.5" x14ac:dyDescent="0.2">
      <c r="A6" s="94"/>
      <c r="B6" s="95" t="s">
        <v>53</v>
      </c>
      <c r="C6" s="96" t="s">
        <v>54</v>
      </c>
      <c r="D6" s="95" t="s">
        <v>53</v>
      </c>
      <c r="E6" s="96" t="s">
        <v>54</v>
      </c>
      <c r="F6" s="95" t="s">
        <v>53</v>
      </c>
      <c r="G6" s="96" t="s">
        <v>54</v>
      </c>
      <c r="H6" s="95" t="s">
        <v>53</v>
      </c>
      <c r="I6" s="96" t="s">
        <v>54</v>
      </c>
      <c r="J6" s="95" t="s">
        <v>53</v>
      </c>
      <c r="K6" s="96" t="s">
        <v>54</v>
      </c>
      <c r="L6" s="95" t="s">
        <v>53</v>
      </c>
      <c r="M6" s="96" t="s">
        <v>54</v>
      </c>
      <c r="N6" s="95" t="s">
        <v>53</v>
      </c>
      <c r="O6" s="96" t="s">
        <v>54</v>
      </c>
      <c r="P6" s="95" t="s">
        <v>53</v>
      </c>
      <c r="Q6" s="96" t="s">
        <v>54</v>
      </c>
      <c r="R6" s="95" t="s">
        <v>53</v>
      </c>
      <c r="S6" s="96" t="s">
        <v>54</v>
      </c>
      <c r="T6" s="95" t="s">
        <v>53</v>
      </c>
      <c r="U6" s="96" t="s">
        <v>54</v>
      </c>
      <c r="V6" s="95" t="s">
        <v>53</v>
      </c>
      <c r="W6" s="96" t="s">
        <v>54</v>
      </c>
      <c r="X6" s="95" t="s">
        <v>53</v>
      </c>
      <c r="Y6" s="96" t="s">
        <v>54</v>
      </c>
      <c r="Z6" s="97" t="s">
        <v>53</v>
      </c>
      <c r="AA6" s="98" t="s">
        <v>54</v>
      </c>
    </row>
    <row r="7" spans="1:27" x14ac:dyDescent="0.2">
      <c r="A7" s="37" t="s">
        <v>17</v>
      </c>
      <c r="B7" s="29">
        <v>1</v>
      </c>
      <c r="C7" s="29">
        <v>1054</v>
      </c>
      <c r="D7" s="29">
        <v>5</v>
      </c>
      <c r="E7" s="29">
        <v>1888</v>
      </c>
      <c r="F7" s="29">
        <v>1</v>
      </c>
      <c r="G7" s="29">
        <v>971</v>
      </c>
      <c r="H7" s="29">
        <v>5</v>
      </c>
      <c r="I7" s="29">
        <v>1722</v>
      </c>
      <c r="J7" s="29">
        <v>8</v>
      </c>
      <c r="K7" s="29">
        <v>1922</v>
      </c>
      <c r="L7" s="29">
        <v>6</v>
      </c>
      <c r="M7" s="29">
        <v>2960</v>
      </c>
      <c r="N7" s="29">
        <v>2</v>
      </c>
      <c r="O7" s="29">
        <v>1371</v>
      </c>
      <c r="P7" s="29"/>
      <c r="Q7" s="29"/>
      <c r="R7" s="29"/>
      <c r="S7" s="29"/>
      <c r="T7" s="29"/>
      <c r="U7" s="29"/>
      <c r="V7" s="29"/>
      <c r="W7" s="30"/>
      <c r="X7" s="30"/>
      <c r="Y7" s="30"/>
      <c r="Z7" s="100">
        <f t="shared" ref="Z7:AA20" si="0">SUM(B7,D7,F7,H7,J7,L7,N7,P7,R7,T7,V7,X7)</f>
        <v>28</v>
      </c>
      <c r="AA7" s="101">
        <f t="shared" si="0"/>
        <v>11888</v>
      </c>
    </row>
    <row r="8" spans="1:27" x14ac:dyDescent="0.2">
      <c r="A8" s="19" t="s">
        <v>18</v>
      </c>
      <c r="B8" s="20">
        <v>0</v>
      </c>
      <c r="C8" s="20">
        <v>21</v>
      </c>
      <c r="D8" s="20">
        <v>0</v>
      </c>
      <c r="E8" s="20">
        <v>21</v>
      </c>
      <c r="F8" s="20"/>
      <c r="G8" s="20">
        <v>21</v>
      </c>
      <c r="H8" s="20"/>
      <c r="I8" s="20">
        <v>24</v>
      </c>
      <c r="J8" s="20"/>
      <c r="K8" s="20">
        <v>23</v>
      </c>
      <c r="L8" s="20"/>
      <c r="M8" s="20">
        <v>17</v>
      </c>
      <c r="N8" s="20">
        <v>1</v>
      </c>
      <c r="O8" s="20">
        <v>22</v>
      </c>
      <c r="P8" s="20"/>
      <c r="Q8" s="20"/>
      <c r="R8" s="20"/>
      <c r="S8" s="20"/>
      <c r="T8" s="20"/>
      <c r="U8" s="20"/>
      <c r="V8" s="20"/>
      <c r="W8" s="21"/>
      <c r="X8" s="21"/>
      <c r="Y8" s="21"/>
      <c r="Z8" s="102">
        <f t="shared" si="0"/>
        <v>1</v>
      </c>
      <c r="AA8" s="103">
        <f t="shared" si="0"/>
        <v>149</v>
      </c>
    </row>
    <row r="9" spans="1:27" x14ac:dyDescent="0.2">
      <c r="A9" s="19" t="s">
        <v>19</v>
      </c>
      <c r="B9" s="20">
        <v>6</v>
      </c>
      <c r="C9" s="20">
        <v>372</v>
      </c>
      <c r="D9" s="20">
        <v>5</v>
      </c>
      <c r="E9" s="20">
        <v>297</v>
      </c>
      <c r="F9" s="20">
        <v>6</v>
      </c>
      <c r="G9" s="20">
        <v>389</v>
      </c>
      <c r="H9" s="20">
        <v>6</v>
      </c>
      <c r="I9" s="20">
        <v>367</v>
      </c>
      <c r="J9" s="20">
        <v>4</v>
      </c>
      <c r="K9" s="20">
        <v>393</v>
      </c>
      <c r="L9" s="20">
        <v>7</v>
      </c>
      <c r="M9" s="20">
        <v>391</v>
      </c>
      <c r="N9" s="20">
        <v>7</v>
      </c>
      <c r="O9" s="20">
        <v>514</v>
      </c>
      <c r="P9" s="20"/>
      <c r="Q9" s="20"/>
      <c r="R9" s="20"/>
      <c r="S9" s="20"/>
      <c r="T9" s="20"/>
      <c r="U9" s="20"/>
      <c r="V9" s="20"/>
      <c r="W9" s="21"/>
      <c r="X9" s="21"/>
      <c r="Y9" s="21"/>
      <c r="Z9" s="104">
        <f t="shared" si="0"/>
        <v>41</v>
      </c>
      <c r="AA9" s="105">
        <f t="shared" si="0"/>
        <v>2723</v>
      </c>
    </row>
    <row r="10" spans="1:27" x14ac:dyDescent="0.2">
      <c r="A10" s="19" t="s">
        <v>20</v>
      </c>
      <c r="B10" s="20"/>
      <c r="C10" s="20">
        <v>3</v>
      </c>
      <c r="D10" s="20"/>
      <c r="E10" s="20">
        <v>4</v>
      </c>
      <c r="F10" s="20"/>
      <c r="G10" s="20">
        <v>1</v>
      </c>
      <c r="H10" s="20"/>
      <c r="I10" s="20">
        <v>6</v>
      </c>
      <c r="J10" s="20"/>
      <c r="K10" s="20">
        <v>4</v>
      </c>
      <c r="L10" s="20"/>
      <c r="M10" s="20">
        <v>2</v>
      </c>
      <c r="N10" s="20"/>
      <c r="O10" s="20">
        <v>0</v>
      </c>
      <c r="P10" s="20"/>
      <c r="Q10" s="20"/>
      <c r="R10" s="20"/>
      <c r="S10" s="20"/>
      <c r="T10" s="20"/>
      <c r="U10" s="20"/>
      <c r="V10" s="20"/>
      <c r="W10" s="21"/>
      <c r="X10" s="21"/>
      <c r="Y10" s="21"/>
      <c r="Z10" s="104">
        <f t="shared" si="0"/>
        <v>0</v>
      </c>
      <c r="AA10" s="105">
        <f t="shared" si="0"/>
        <v>20</v>
      </c>
    </row>
    <row r="11" spans="1:27" x14ac:dyDescent="0.2">
      <c r="A11" s="19" t="s">
        <v>21</v>
      </c>
      <c r="B11" s="20">
        <v>11</v>
      </c>
      <c r="C11" s="20">
        <v>443</v>
      </c>
      <c r="D11" s="20">
        <v>14</v>
      </c>
      <c r="E11" s="20">
        <v>587</v>
      </c>
      <c r="F11" s="20">
        <v>10</v>
      </c>
      <c r="G11" s="20">
        <v>614</v>
      </c>
      <c r="H11" s="20">
        <v>21</v>
      </c>
      <c r="I11" s="20">
        <v>437</v>
      </c>
      <c r="J11" s="20">
        <v>21</v>
      </c>
      <c r="K11" s="20">
        <v>556</v>
      </c>
      <c r="L11" s="20">
        <v>12</v>
      </c>
      <c r="M11" s="20">
        <v>378</v>
      </c>
      <c r="N11" s="20">
        <v>12</v>
      </c>
      <c r="O11" s="20">
        <v>584</v>
      </c>
      <c r="P11" s="20"/>
      <c r="Q11" s="20"/>
      <c r="R11" s="20"/>
      <c r="S11" s="20"/>
      <c r="T11" s="20"/>
      <c r="U11" s="20"/>
      <c r="V11" s="20"/>
      <c r="W11" s="21"/>
      <c r="X11" s="21"/>
      <c r="Y11" s="21"/>
      <c r="Z11" s="104">
        <f t="shared" si="0"/>
        <v>101</v>
      </c>
      <c r="AA11" s="105">
        <f t="shared" si="0"/>
        <v>3599</v>
      </c>
    </row>
    <row r="12" spans="1:27" x14ac:dyDescent="0.2">
      <c r="A12" s="19" t="s">
        <v>22</v>
      </c>
      <c r="B12" s="20">
        <v>6</v>
      </c>
      <c r="C12" s="20">
        <v>322</v>
      </c>
      <c r="D12" s="20">
        <v>3</v>
      </c>
      <c r="E12" s="20">
        <v>330</v>
      </c>
      <c r="F12" s="20">
        <v>4</v>
      </c>
      <c r="G12" s="20">
        <v>317</v>
      </c>
      <c r="H12" s="20">
        <v>5</v>
      </c>
      <c r="I12" s="20">
        <v>311</v>
      </c>
      <c r="J12" s="20">
        <v>4</v>
      </c>
      <c r="K12" s="20">
        <v>375</v>
      </c>
      <c r="L12" s="20">
        <v>2</v>
      </c>
      <c r="M12" s="20">
        <v>385</v>
      </c>
      <c r="N12" s="20">
        <v>3</v>
      </c>
      <c r="O12" s="20">
        <v>316</v>
      </c>
      <c r="P12" s="20"/>
      <c r="Q12" s="20"/>
      <c r="R12" s="20"/>
      <c r="S12" s="20"/>
      <c r="T12" s="20"/>
      <c r="U12" s="20"/>
      <c r="V12" s="20"/>
      <c r="W12" s="21"/>
      <c r="X12" s="21"/>
      <c r="Y12" s="21"/>
      <c r="Z12" s="104">
        <f t="shared" si="0"/>
        <v>27</v>
      </c>
      <c r="AA12" s="105">
        <f t="shared" si="0"/>
        <v>2356</v>
      </c>
    </row>
    <row r="13" spans="1:27" x14ac:dyDescent="0.2">
      <c r="A13" s="19" t="s">
        <v>23</v>
      </c>
      <c r="B13" s="20">
        <v>7</v>
      </c>
      <c r="C13" s="20">
        <v>685</v>
      </c>
      <c r="D13" s="20">
        <v>7</v>
      </c>
      <c r="E13" s="20">
        <v>629</v>
      </c>
      <c r="F13" s="20">
        <v>12</v>
      </c>
      <c r="G13" s="20">
        <v>654</v>
      </c>
      <c r="H13" s="20">
        <v>11</v>
      </c>
      <c r="I13" s="20">
        <v>600</v>
      </c>
      <c r="J13" s="20">
        <v>14</v>
      </c>
      <c r="K13" s="20">
        <v>641</v>
      </c>
      <c r="L13" s="20">
        <v>13</v>
      </c>
      <c r="M13" s="20">
        <v>717</v>
      </c>
      <c r="N13" s="20">
        <v>4</v>
      </c>
      <c r="O13" s="20">
        <v>650</v>
      </c>
      <c r="P13" s="20"/>
      <c r="Q13" s="20"/>
      <c r="R13" s="20"/>
      <c r="S13" s="20"/>
      <c r="T13" s="20"/>
      <c r="U13" s="20"/>
      <c r="V13" s="20"/>
      <c r="W13" s="21"/>
      <c r="X13" s="21"/>
      <c r="Y13" s="21"/>
      <c r="Z13" s="104">
        <f t="shared" si="0"/>
        <v>68</v>
      </c>
      <c r="AA13" s="105">
        <f t="shared" si="0"/>
        <v>4576</v>
      </c>
    </row>
    <row r="14" spans="1:27" x14ac:dyDescent="0.2">
      <c r="A14" s="19" t="s">
        <v>24</v>
      </c>
      <c r="B14" s="20"/>
      <c r="C14" s="20">
        <v>0</v>
      </c>
      <c r="D14" s="20"/>
      <c r="E14" s="20">
        <v>1</v>
      </c>
      <c r="F14" s="20"/>
      <c r="G14" s="20">
        <v>0</v>
      </c>
      <c r="H14" s="20"/>
      <c r="I14" s="20">
        <v>1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1"/>
      <c r="X14" s="21"/>
      <c r="Y14" s="21"/>
      <c r="Z14" s="104">
        <f t="shared" si="0"/>
        <v>0</v>
      </c>
      <c r="AA14" s="105">
        <f t="shared" si="0"/>
        <v>2</v>
      </c>
    </row>
    <row r="15" spans="1:27" x14ac:dyDescent="0.2">
      <c r="A15" s="19" t="s">
        <v>25</v>
      </c>
      <c r="B15" s="20"/>
      <c r="C15" s="20"/>
      <c r="D15" s="20"/>
      <c r="E15" s="20">
        <v>1</v>
      </c>
      <c r="F15" s="20"/>
      <c r="G15" s="20">
        <v>2</v>
      </c>
      <c r="H15" s="20"/>
      <c r="I15" s="20">
        <v>0</v>
      </c>
      <c r="J15" s="20"/>
      <c r="K15" s="20">
        <v>3</v>
      </c>
      <c r="L15" s="20"/>
      <c r="M15" s="20">
        <v>1</v>
      </c>
      <c r="N15" s="20"/>
      <c r="O15" s="20">
        <v>6</v>
      </c>
      <c r="P15" s="20"/>
      <c r="Q15" s="20"/>
      <c r="R15" s="20"/>
      <c r="S15" s="20"/>
      <c r="T15" s="20"/>
      <c r="U15" s="20"/>
      <c r="V15" s="20"/>
      <c r="W15" s="21"/>
      <c r="X15" s="21"/>
      <c r="Y15" s="21"/>
      <c r="Z15" s="104">
        <f t="shared" si="0"/>
        <v>0</v>
      </c>
      <c r="AA15" s="105">
        <f t="shared" si="0"/>
        <v>13</v>
      </c>
    </row>
    <row r="16" spans="1:27" x14ac:dyDescent="0.2">
      <c r="A16" s="19" t="s">
        <v>26</v>
      </c>
      <c r="B16" s="20">
        <v>1</v>
      </c>
      <c r="C16" s="20">
        <v>3</v>
      </c>
      <c r="D16" s="20">
        <v>0</v>
      </c>
      <c r="E16" s="20">
        <v>3</v>
      </c>
      <c r="F16" s="20"/>
      <c r="G16" s="20">
        <v>0</v>
      </c>
      <c r="H16" s="20">
        <v>0</v>
      </c>
      <c r="I16" s="20">
        <v>2</v>
      </c>
      <c r="J16" s="20">
        <v>0</v>
      </c>
      <c r="K16" s="20">
        <v>3</v>
      </c>
      <c r="L16" s="20"/>
      <c r="M16" s="20">
        <v>3</v>
      </c>
      <c r="N16" s="20"/>
      <c r="O16" s="20">
        <v>3</v>
      </c>
      <c r="P16" s="20"/>
      <c r="Q16" s="20"/>
      <c r="R16" s="20"/>
      <c r="S16" s="20"/>
      <c r="T16" s="20"/>
      <c r="U16" s="20"/>
      <c r="V16" s="20"/>
      <c r="W16" s="21"/>
      <c r="X16" s="21"/>
      <c r="Y16" s="21"/>
      <c r="Z16" s="104">
        <f t="shared" si="0"/>
        <v>1</v>
      </c>
      <c r="AA16" s="105">
        <f t="shared" si="0"/>
        <v>17</v>
      </c>
    </row>
    <row r="17" spans="1:27" x14ac:dyDescent="0.2">
      <c r="A17" s="19" t="s">
        <v>27</v>
      </c>
      <c r="B17" s="20">
        <v>5</v>
      </c>
      <c r="C17" s="20">
        <v>515</v>
      </c>
      <c r="D17" s="20">
        <v>6</v>
      </c>
      <c r="E17" s="20">
        <v>424</v>
      </c>
      <c r="F17" s="20">
        <v>5</v>
      </c>
      <c r="G17" s="20">
        <v>424</v>
      </c>
      <c r="H17" s="20">
        <v>19</v>
      </c>
      <c r="I17" s="20">
        <v>587</v>
      </c>
      <c r="J17" s="20">
        <v>8</v>
      </c>
      <c r="K17" s="20">
        <v>649</v>
      </c>
      <c r="L17" s="20">
        <v>10</v>
      </c>
      <c r="M17" s="20">
        <v>371</v>
      </c>
      <c r="N17" s="20">
        <v>10</v>
      </c>
      <c r="O17" s="20">
        <v>464</v>
      </c>
      <c r="P17" s="20"/>
      <c r="Q17" s="20"/>
      <c r="R17" s="20"/>
      <c r="S17" s="20"/>
      <c r="T17" s="20"/>
      <c r="U17" s="20"/>
      <c r="V17" s="20"/>
      <c r="W17" s="21"/>
      <c r="X17" s="21"/>
      <c r="Y17" s="21"/>
      <c r="Z17" s="104">
        <f t="shared" si="0"/>
        <v>63</v>
      </c>
      <c r="AA17" s="105">
        <f t="shared" si="0"/>
        <v>3434</v>
      </c>
    </row>
    <row r="18" spans="1:27" x14ac:dyDescent="0.2">
      <c r="A18" s="19" t="s">
        <v>28</v>
      </c>
      <c r="B18" s="20"/>
      <c r="C18" s="20">
        <v>1</v>
      </c>
      <c r="D18" s="20">
        <v>0</v>
      </c>
      <c r="E18" s="20">
        <v>2</v>
      </c>
      <c r="F18" s="20"/>
      <c r="G18" s="20">
        <v>0</v>
      </c>
      <c r="H18" s="20"/>
      <c r="I18" s="20">
        <v>0</v>
      </c>
      <c r="J18" s="20"/>
      <c r="K18" s="20"/>
      <c r="L18" s="20"/>
      <c r="M18" s="20">
        <v>1</v>
      </c>
      <c r="N18" s="20"/>
      <c r="O18" s="20">
        <v>0</v>
      </c>
      <c r="P18" s="20"/>
      <c r="Q18" s="20"/>
      <c r="R18" s="20"/>
      <c r="S18" s="20"/>
      <c r="T18" s="20"/>
      <c r="U18" s="20"/>
      <c r="V18" s="20"/>
      <c r="W18" s="21"/>
      <c r="X18" s="21"/>
      <c r="Y18" s="21"/>
      <c r="Z18" s="104">
        <f t="shared" si="0"/>
        <v>0</v>
      </c>
      <c r="AA18" s="105">
        <f t="shared" si="0"/>
        <v>4</v>
      </c>
    </row>
    <row r="19" spans="1:27" x14ac:dyDescent="0.2">
      <c r="A19" s="19" t="s">
        <v>29</v>
      </c>
      <c r="B19" s="20"/>
      <c r="C19" s="20"/>
      <c r="D19" s="20"/>
      <c r="E19" s="20"/>
      <c r="F19" s="20"/>
      <c r="G19" s="20">
        <v>0</v>
      </c>
      <c r="H19" s="20"/>
      <c r="I19" s="20">
        <v>0</v>
      </c>
      <c r="J19" s="20">
        <v>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1"/>
      <c r="X19" s="21"/>
      <c r="Y19" s="21"/>
      <c r="Z19" s="104">
        <f t="shared" si="0"/>
        <v>0</v>
      </c>
      <c r="AA19" s="105">
        <f t="shared" si="0"/>
        <v>0</v>
      </c>
    </row>
    <row r="20" spans="1:27" x14ac:dyDescent="0.2">
      <c r="A20" s="19" t="s">
        <v>30</v>
      </c>
      <c r="B20" s="20">
        <v>1</v>
      </c>
      <c r="C20" s="20">
        <v>69</v>
      </c>
      <c r="D20" s="20">
        <v>3</v>
      </c>
      <c r="E20" s="20">
        <v>64</v>
      </c>
      <c r="F20" s="20">
        <v>3</v>
      </c>
      <c r="G20" s="20">
        <v>82</v>
      </c>
      <c r="H20" s="20">
        <v>4</v>
      </c>
      <c r="I20" s="20">
        <v>68</v>
      </c>
      <c r="J20" s="20">
        <v>1</v>
      </c>
      <c r="K20" s="20">
        <v>79</v>
      </c>
      <c r="L20" s="20">
        <v>5</v>
      </c>
      <c r="M20" s="20">
        <v>91</v>
      </c>
      <c r="N20" s="20">
        <v>4</v>
      </c>
      <c r="O20" s="20">
        <v>101</v>
      </c>
      <c r="P20" s="20"/>
      <c r="Q20" s="20"/>
      <c r="R20" s="20"/>
      <c r="S20" s="20"/>
      <c r="T20" s="20"/>
      <c r="U20" s="20"/>
      <c r="V20" s="20"/>
      <c r="W20" s="21"/>
      <c r="X20" s="21"/>
      <c r="Y20" s="21"/>
      <c r="Z20" s="104">
        <f t="shared" si="0"/>
        <v>21</v>
      </c>
      <c r="AA20" s="105">
        <f t="shared" si="0"/>
        <v>554</v>
      </c>
    </row>
    <row r="21" spans="1:27" x14ac:dyDescent="0.2">
      <c r="A21" s="22" t="s">
        <v>31</v>
      </c>
      <c r="B21" s="23">
        <f>SUM(B8:B20)</f>
        <v>37</v>
      </c>
      <c r="C21" s="23">
        <f t="shared" ref="C21:AA21" si="1">SUM(C8:C20)</f>
        <v>2434</v>
      </c>
      <c r="D21" s="23">
        <f t="shared" si="1"/>
        <v>38</v>
      </c>
      <c r="E21" s="23">
        <f t="shared" si="1"/>
        <v>2363</v>
      </c>
      <c r="F21" s="23">
        <f t="shared" si="1"/>
        <v>40</v>
      </c>
      <c r="G21" s="23">
        <f>SUM(G8:G20)</f>
        <v>2504</v>
      </c>
      <c r="H21" s="23">
        <f>SUM(H8:H20)</f>
        <v>66</v>
      </c>
      <c r="I21" s="23">
        <f>SUM(I8:I20)</f>
        <v>2403</v>
      </c>
      <c r="J21" s="23">
        <f t="shared" ref="J21:M21" si="2">SUM(J8:J20)</f>
        <v>52</v>
      </c>
      <c r="K21" s="23">
        <f t="shared" si="2"/>
        <v>2726</v>
      </c>
      <c r="L21" s="23">
        <f t="shared" si="2"/>
        <v>49</v>
      </c>
      <c r="M21" s="23">
        <f t="shared" si="2"/>
        <v>2357</v>
      </c>
      <c r="N21" s="23">
        <f t="shared" si="1"/>
        <v>41</v>
      </c>
      <c r="O21" s="23">
        <f t="shared" si="1"/>
        <v>2660</v>
      </c>
      <c r="P21" s="23">
        <f t="shared" si="1"/>
        <v>0</v>
      </c>
      <c r="Q21" s="23">
        <f t="shared" si="1"/>
        <v>0</v>
      </c>
      <c r="R21" s="23">
        <f t="shared" si="1"/>
        <v>0</v>
      </c>
      <c r="S21" s="23">
        <f t="shared" si="1"/>
        <v>0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4">
        <f t="shared" si="1"/>
        <v>0</v>
      </c>
      <c r="X21" s="24">
        <f t="shared" si="1"/>
        <v>0</v>
      </c>
      <c r="Y21" s="24">
        <f t="shared" si="1"/>
        <v>0</v>
      </c>
      <c r="Z21" s="106">
        <f t="shared" si="1"/>
        <v>323</v>
      </c>
      <c r="AA21" s="107">
        <f t="shared" si="1"/>
        <v>17447</v>
      </c>
    </row>
    <row r="22" spans="1:27" x14ac:dyDescent="0.2">
      <c r="A22" s="19" t="s">
        <v>32</v>
      </c>
      <c r="B22" s="45">
        <v>1</v>
      </c>
      <c r="C22" s="45">
        <v>280</v>
      </c>
      <c r="D22" s="20">
        <v>1</v>
      </c>
      <c r="E22" s="20">
        <v>326</v>
      </c>
      <c r="F22" s="20">
        <v>1</v>
      </c>
      <c r="G22" s="20">
        <v>366</v>
      </c>
      <c r="H22" s="20">
        <v>1</v>
      </c>
      <c r="I22" s="20">
        <v>348</v>
      </c>
      <c r="J22" s="20">
        <v>1</v>
      </c>
      <c r="K22" s="20">
        <v>328</v>
      </c>
      <c r="L22" s="20">
        <v>2</v>
      </c>
      <c r="M22" s="20">
        <v>274</v>
      </c>
      <c r="N22" s="20">
        <v>1</v>
      </c>
      <c r="O22" s="20">
        <v>345</v>
      </c>
      <c r="P22" s="20"/>
      <c r="Q22" s="20"/>
      <c r="R22" s="20"/>
      <c r="S22" s="20"/>
      <c r="T22" s="20"/>
      <c r="U22" s="20"/>
      <c r="V22" s="20"/>
      <c r="W22" s="21"/>
      <c r="X22" s="21"/>
      <c r="Y22" s="21"/>
      <c r="Z22" s="102">
        <f t="shared" ref="Z22:AA26" si="3">SUM(B22,D22,F22,H22,J22,L22,N22,P22,R22,T22,V22,X22)</f>
        <v>8</v>
      </c>
      <c r="AA22" s="103">
        <f t="shared" si="3"/>
        <v>2267</v>
      </c>
    </row>
    <row r="23" spans="1:27" x14ac:dyDescent="0.2">
      <c r="A23" s="19" t="s">
        <v>33</v>
      </c>
      <c r="B23" s="20">
        <v>11</v>
      </c>
      <c r="C23" s="20">
        <v>1997</v>
      </c>
      <c r="D23" s="20">
        <v>9</v>
      </c>
      <c r="E23" s="20">
        <v>2213</v>
      </c>
      <c r="F23" s="20">
        <v>6</v>
      </c>
      <c r="G23" s="20">
        <v>2412</v>
      </c>
      <c r="H23" s="20">
        <v>15</v>
      </c>
      <c r="I23" s="20">
        <v>2658</v>
      </c>
      <c r="J23" s="20">
        <v>14</v>
      </c>
      <c r="K23" s="20">
        <v>2605</v>
      </c>
      <c r="L23" s="20">
        <v>8</v>
      </c>
      <c r="M23" s="20">
        <v>2553</v>
      </c>
      <c r="N23" s="20">
        <v>8</v>
      </c>
      <c r="O23" s="20">
        <v>2372</v>
      </c>
      <c r="P23" s="20"/>
      <c r="Q23" s="20"/>
      <c r="R23" s="20"/>
      <c r="S23" s="20"/>
      <c r="T23" s="20"/>
      <c r="U23" s="20"/>
      <c r="V23" s="20"/>
      <c r="W23" s="21"/>
      <c r="X23" s="21"/>
      <c r="Y23" s="21"/>
      <c r="Z23" s="104">
        <f t="shared" si="3"/>
        <v>71</v>
      </c>
      <c r="AA23" s="105">
        <f t="shared" si="3"/>
        <v>16810</v>
      </c>
    </row>
    <row r="24" spans="1:27" x14ac:dyDescent="0.2">
      <c r="A24" s="19" t="s">
        <v>34</v>
      </c>
      <c r="B24" s="20">
        <v>0</v>
      </c>
      <c r="C24" s="20">
        <v>98</v>
      </c>
      <c r="D24" s="20">
        <v>1</v>
      </c>
      <c r="E24" s="20">
        <v>58</v>
      </c>
      <c r="F24" s="20">
        <v>0</v>
      </c>
      <c r="G24" s="20">
        <v>95</v>
      </c>
      <c r="H24" s="20">
        <v>0</v>
      </c>
      <c r="I24" s="20">
        <v>104</v>
      </c>
      <c r="J24" s="20">
        <v>0</v>
      </c>
      <c r="K24" s="20">
        <v>103</v>
      </c>
      <c r="L24" s="20">
        <v>1</v>
      </c>
      <c r="M24" s="20">
        <v>118</v>
      </c>
      <c r="N24" s="20">
        <v>0</v>
      </c>
      <c r="O24" s="20">
        <v>94</v>
      </c>
      <c r="P24" s="20"/>
      <c r="Q24" s="20"/>
      <c r="R24" s="20"/>
      <c r="S24" s="20"/>
      <c r="T24" s="20"/>
      <c r="U24" s="20"/>
      <c r="V24" s="20"/>
      <c r="W24" s="21"/>
      <c r="X24" s="21"/>
      <c r="Y24" s="21"/>
      <c r="Z24" s="104">
        <f t="shared" si="3"/>
        <v>2</v>
      </c>
      <c r="AA24" s="105">
        <f t="shared" si="3"/>
        <v>670</v>
      </c>
    </row>
    <row r="25" spans="1:27" x14ac:dyDescent="0.2">
      <c r="A25" s="19" t="s">
        <v>35</v>
      </c>
      <c r="B25" s="20">
        <v>5</v>
      </c>
      <c r="C25" s="20">
        <v>1071</v>
      </c>
      <c r="D25" s="20">
        <v>4</v>
      </c>
      <c r="E25" s="20">
        <v>936</v>
      </c>
      <c r="F25" s="20">
        <v>3</v>
      </c>
      <c r="G25" s="20">
        <v>1102</v>
      </c>
      <c r="H25" s="20">
        <v>16</v>
      </c>
      <c r="I25" s="20">
        <v>993</v>
      </c>
      <c r="J25" s="20">
        <v>7</v>
      </c>
      <c r="K25" s="20">
        <v>931</v>
      </c>
      <c r="L25" s="20">
        <v>3</v>
      </c>
      <c r="M25" s="20">
        <v>1046</v>
      </c>
      <c r="N25" s="20">
        <v>5</v>
      </c>
      <c r="O25" s="20">
        <v>1057</v>
      </c>
      <c r="P25" s="20"/>
      <c r="Q25" s="20"/>
      <c r="R25" s="20"/>
      <c r="S25" s="20"/>
      <c r="T25" s="20"/>
      <c r="U25" s="20"/>
      <c r="V25" s="20"/>
      <c r="W25" s="21"/>
      <c r="X25" s="21"/>
      <c r="Y25" s="21"/>
      <c r="Z25" s="104">
        <f t="shared" si="3"/>
        <v>43</v>
      </c>
      <c r="AA25" s="105">
        <f t="shared" si="3"/>
        <v>7136</v>
      </c>
    </row>
    <row r="26" spans="1:27" x14ac:dyDescent="0.2">
      <c r="A26" s="19" t="s">
        <v>36</v>
      </c>
      <c r="B26" s="20">
        <v>0</v>
      </c>
      <c r="C26" s="20">
        <v>355</v>
      </c>
      <c r="D26" s="20">
        <v>0</v>
      </c>
      <c r="E26" s="20">
        <v>226</v>
      </c>
      <c r="F26" s="20">
        <v>2</v>
      </c>
      <c r="G26" s="20">
        <v>297</v>
      </c>
      <c r="H26" s="20">
        <v>3</v>
      </c>
      <c r="I26" s="20">
        <v>300</v>
      </c>
      <c r="J26" s="20">
        <v>1</v>
      </c>
      <c r="K26" s="20">
        <v>329</v>
      </c>
      <c r="L26" s="20">
        <v>2</v>
      </c>
      <c r="M26" s="20">
        <v>369</v>
      </c>
      <c r="N26" s="20">
        <v>1</v>
      </c>
      <c r="O26" s="20">
        <v>304</v>
      </c>
      <c r="P26" s="20"/>
      <c r="Q26" s="20"/>
      <c r="R26" s="20"/>
      <c r="S26" s="20"/>
      <c r="T26" s="20"/>
      <c r="U26" s="20"/>
      <c r="V26" s="20"/>
      <c r="W26" s="21"/>
      <c r="X26" s="21"/>
      <c r="Y26" s="21"/>
      <c r="Z26" s="104">
        <f t="shared" si="3"/>
        <v>9</v>
      </c>
      <c r="AA26" s="105">
        <f t="shared" si="3"/>
        <v>2180</v>
      </c>
    </row>
    <row r="27" spans="1:27" x14ac:dyDescent="0.2">
      <c r="A27" s="22" t="s">
        <v>37</v>
      </c>
      <c r="B27" s="23">
        <f>SUM(B22:B26)</f>
        <v>17</v>
      </c>
      <c r="C27" s="23">
        <f>SUM(C22:C26)</f>
        <v>3801</v>
      </c>
      <c r="D27" s="23">
        <f t="shared" ref="D27:AA27" si="4">SUM(D22:D26)</f>
        <v>15</v>
      </c>
      <c r="E27" s="23">
        <f t="shared" si="4"/>
        <v>3759</v>
      </c>
      <c r="F27" s="23">
        <f t="shared" si="4"/>
        <v>12</v>
      </c>
      <c r="G27" s="23">
        <f t="shared" si="4"/>
        <v>4272</v>
      </c>
      <c r="H27" s="23">
        <f t="shared" si="4"/>
        <v>35</v>
      </c>
      <c r="I27" s="23">
        <f t="shared" si="4"/>
        <v>4403</v>
      </c>
      <c r="J27" s="23">
        <f t="shared" si="4"/>
        <v>23</v>
      </c>
      <c r="K27" s="23">
        <f t="shared" si="4"/>
        <v>4296</v>
      </c>
      <c r="L27" s="23">
        <f t="shared" si="4"/>
        <v>16</v>
      </c>
      <c r="M27" s="23">
        <f t="shared" si="4"/>
        <v>4360</v>
      </c>
      <c r="N27" s="23">
        <f t="shared" si="4"/>
        <v>15</v>
      </c>
      <c r="O27" s="23">
        <f t="shared" si="4"/>
        <v>4172</v>
      </c>
      <c r="P27" s="23">
        <f t="shared" si="4"/>
        <v>0</v>
      </c>
      <c r="Q27" s="23">
        <f t="shared" si="4"/>
        <v>0</v>
      </c>
      <c r="R27" s="23">
        <f t="shared" si="4"/>
        <v>0</v>
      </c>
      <c r="S27" s="23">
        <f t="shared" si="4"/>
        <v>0</v>
      </c>
      <c r="T27" s="23">
        <f t="shared" si="4"/>
        <v>0</v>
      </c>
      <c r="U27" s="23">
        <f t="shared" si="4"/>
        <v>0</v>
      </c>
      <c r="V27" s="23">
        <f t="shared" si="4"/>
        <v>0</v>
      </c>
      <c r="W27" s="24">
        <f t="shared" si="4"/>
        <v>0</v>
      </c>
      <c r="X27" s="24">
        <f t="shared" si="4"/>
        <v>0</v>
      </c>
      <c r="Y27" s="24">
        <f t="shared" si="4"/>
        <v>0</v>
      </c>
      <c r="Z27" s="106">
        <f t="shared" si="4"/>
        <v>133</v>
      </c>
      <c r="AA27" s="107">
        <f t="shared" si="4"/>
        <v>29063</v>
      </c>
    </row>
    <row r="28" spans="1:27" ht="13.5" thickBot="1" x14ac:dyDescent="0.25">
      <c r="A28" s="108" t="s">
        <v>38</v>
      </c>
      <c r="B28" s="109">
        <f>B27+B21+B7</f>
        <v>55</v>
      </c>
      <c r="C28" s="109">
        <f t="shared" ref="C28:AA28" si="5">C27+C21+C7</f>
        <v>7289</v>
      </c>
      <c r="D28" s="109">
        <f t="shared" si="5"/>
        <v>58</v>
      </c>
      <c r="E28" s="109">
        <f t="shared" si="5"/>
        <v>8010</v>
      </c>
      <c r="F28" s="109">
        <f t="shared" si="5"/>
        <v>53</v>
      </c>
      <c r="G28" s="109">
        <f>G27+G21+G7</f>
        <v>7747</v>
      </c>
      <c r="H28" s="109">
        <f>H27+H21+H7</f>
        <v>106</v>
      </c>
      <c r="I28" s="109">
        <f>I27+I21+I7</f>
        <v>8528</v>
      </c>
      <c r="J28" s="109">
        <f>J27+J21+J7</f>
        <v>83</v>
      </c>
      <c r="K28" s="109">
        <f>K27+K21+K7</f>
        <v>8944</v>
      </c>
      <c r="L28" s="109">
        <f t="shared" ref="L28:M28" si="6">L27+L21+L7</f>
        <v>71</v>
      </c>
      <c r="M28" s="109">
        <f t="shared" si="6"/>
        <v>9677</v>
      </c>
      <c r="N28" s="109">
        <f t="shared" si="5"/>
        <v>58</v>
      </c>
      <c r="O28" s="109">
        <f t="shared" si="5"/>
        <v>8203</v>
      </c>
      <c r="P28" s="109">
        <f t="shared" si="5"/>
        <v>0</v>
      </c>
      <c r="Q28" s="109">
        <f t="shared" si="5"/>
        <v>0</v>
      </c>
      <c r="R28" s="109">
        <f t="shared" si="5"/>
        <v>0</v>
      </c>
      <c r="S28" s="109">
        <f t="shared" si="5"/>
        <v>0</v>
      </c>
      <c r="T28" s="109">
        <f t="shared" si="5"/>
        <v>0</v>
      </c>
      <c r="U28" s="109">
        <f t="shared" si="5"/>
        <v>0</v>
      </c>
      <c r="V28" s="109">
        <f t="shared" si="5"/>
        <v>0</v>
      </c>
      <c r="W28" s="110">
        <f t="shared" si="5"/>
        <v>0</v>
      </c>
      <c r="X28" s="110">
        <f t="shared" si="5"/>
        <v>0</v>
      </c>
      <c r="Y28" s="109">
        <f t="shared" si="5"/>
        <v>0</v>
      </c>
      <c r="Z28" s="111">
        <f t="shared" si="5"/>
        <v>484</v>
      </c>
      <c r="AA28" s="112">
        <f t="shared" si="5"/>
        <v>58398</v>
      </c>
    </row>
    <row r="29" spans="1:27" ht="13.5" thickTop="1" x14ac:dyDescent="0.2"/>
  </sheetData>
  <mergeCells count="14">
    <mergeCell ref="X5:Y5"/>
    <mergeCell ref="Z5:AA5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1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30"/>
  <sheetViews>
    <sheetView showGridLines="0" zoomScale="80" zoomScaleNormal="80" workbookViewId="0">
      <selection activeCell="R15" sqref="R15"/>
    </sheetView>
  </sheetViews>
  <sheetFormatPr baseColWidth="10" defaultRowHeight="12.75" x14ac:dyDescent="0.2"/>
  <cols>
    <col min="1" max="1" width="37.85546875" customWidth="1"/>
    <col min="2" max="2" width="8.7109375" customWidth="1"/>
    <col min="3" max="3" width="9.42578125" customWidth="1"/>
    <col min="4" max="4" width="8.42578125" customWidth="1"/>
    <col min="5" max="5" width="9.7109375" customWidth="1"/>
    <col min="6" max="6" width="8.7109375" customWidth="1"/>
    <col min="7" max="7" width="9.7109375" customWidth="1"/>
    <col min="8" max="8" width="8.7109375" customWidth="1"/>
    <col min="9" max="9" width="9.7109375" customWidth="1"/>
    <col min="10" max="10" width="8.7109375" customWidth="1"/>
    <col min="11" max="11" width="9.7109375" customWidth="1"/>
    <col min="12" max="12" width="8.7109375" customWidth="1"/>
    <col min="13" max="13" width="9.7109375" customWidth="1"/>
    <col min="14" max="14" width="8.7109375" customWidth="1"/>
    <col min="15" max="15" width="9.7109375" customWidth="1"/>
    <col min="16" max="16" width="8.7109375" customWidth="1"/>
    <col min="17" max="17" width="9.7109375" customWidth="1"/>
    <col min="18" max="18" width="8.7109375" customWidth="1"/>
    <col min="19" max="19" width="9.7109375" customWidth="1"/>
    <col min="20" max="20" width="8.7109375" customWidth="1"/>
    <col min="21" max="21" width="9.7109375" customWidth="1"/>
    <col min="22" max="22" width="8.7109375" customWidth="1"/>
    <col min="23" max="23" width="9.7109375" customWidth="1"/>
    <col min="24" max="24" width="8.7109375" customWidth="1"/>
    <col min="25" max="25" width="9.7109375" customWidth="1"/>
    <col min="26" max="26" width="8.7109375" customWidth="1"/>
    <col min="27" max="27" width="9.7109375" customWidth="1"/>
  </cols>
  <sheetData>
    <row r="3" spans="1:27" ht="15" x14ac:dyDescent="0.25">
      <c r="A3" s="113" t="s">
        <v>55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ht="15.75" thickBot="1" x14ac:dyDescent="0.3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27" ht="13.5" thickTop="1" x14ac:dyDescent="0.2">
      <c r="A5" s="89" t="s">
        <v>52</v>
      </c>
      <c r="B5" s="90" t="s">
        <v>3</v>
      </c>
      <c r="C5" s="90"/>
      <c r="D5" s="90" t="s">
        <v>4</v>
      </c>
      <c r="E5" s="90"/>
      <c r="F5" s="90" t="s">
        <v>5</v>
      </c>
      <c r="G5" s="90"/>
      <c r="H5" s="90" t="s">
        <v>6</v>
      </c>
      <c r="I5" s="90"/>
      <c r="J5" s="90" t="s">
        <v>7</v>
      </c>
      <c r="K5" s="90"/>
      <c r="L5" s="90" t="s">
        <v>8</v>
      </c>
      <c r="M5" s="90"/>
      <c r="N5" s="90" t="s">
        <v>9</v>
      </c>
      <c r="O5" s="90"/>
      <c r="P5" s="90" t="s">
        <v>10</v>
      </c>
      <c r="Q5" s="90"/>
      <c r="R5" s="90" t="s">
        <v>11</v>
      </c>
      <c r="S5" s="90"/>
      <c r="T5" s="90" t="s">
        <v>12</v>
      </c>
      <c r="U5" s="90"/>
      <c r="V5" s="90" t="s">
        <v>13</v>
      </c>
      <c r="W5" s="90"/>
      <c r="X5" s="90" t="s">
        <v>14</v>
      </c>
      <c r="Y5" s="90"/>
      <c r="Z5" s="91" t="s">
        <v>15</v>
      </c>
      <c r="AA5" s="92"/>
    </row>
    <row r="6" spans="1:27" ht="25.5" x14ac:dyDescent="0.2">
      <c r="A6" s="114"/>
      <c r="B6" s="95" t="s">
        <v>53</v>
      </c>
      <c r="C6" s="96" t="s">
        <v>54</v>
      </c>
      <c r="D6" s="95" t="s">
        <v>53</v>
      </c>
      <c r="E6" s="96" t="s">
        <v>54</v>
      </c>
      <c r="F6" s="95" t="s">
        <v>53</v>
      </c>
      <c r="G6" s="96" t="s">
        <v>54</v>
      </c>
      <c r="H6" s="95" t="s">
        <v>53</v>
      </c>
      <c r="I6" s="96" t="s">
        <v>54</v>
      </c>
      <c r="J6" s="95" t="s">
        <v>53</v>
      </c>
      <c r="K6" s="96" t="s">
        <v>54</v>
      </c>
      <c r="L6" s="95" t="s">
        <v>53</v>
      </c>
      <c r="M6" s="96" t="s">
        <v>54</v>
      </c>
      <c r="N6" s="95" t="s">
        <v>53</v>
      </c>
      <c r="O6" s="96" t="s">
        <v>54</v>
      </c>
      <c r="P6" s="95" t="s">
        <v>53</v>
      </c>
      <c r="Q6" s="96" t="s">
        <v>54</v>
      </c>
      <c r="R6" s="95" t="s">
        <v>53</v>
      </c>
      <c r="S6" s="96" t="s">
        <v>54</v>
      </c>
      <c r="T6" s="95" t="s">
        <v>53</v>
      </c>
      <c r="U6" s="96" t="s">
        <v>54</v>
      </c>
      <c r="V6" s="95" t="s">
        <v>53</v>
      </c>
      <c r="W6" s="96" t="s">
        <v>54</v>
      </c>
      <c r="X6" s="95" t="s">
        <v>53</v>
      </c>
      <c r="Y6" s="96" t="s">
        <v>54</v>
      </c>
      <c r="Z6" s="97" t="s">
        <v>53</v>
      </c>
      <c r="AA6" s="98" t="s">
        <v>54</v>
      </c>
    </row>
    <row r="7" spans="1:27" x14ac:dyDescent="0.2">
      <c r="A7" s="37" t="s">
        <v>17</v>
      </c>
      <c r="B7" s="29"/>
      <c r="C7" s="29">
        <v>0</v>
      </c>
      <c r="D7" s="29"/>
      <c r="E7" s="29">
        <v>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1</v>
      </c>
      <c r="L7" s="29">
        <v>0</v>
      </c>
      <c r="M7" s="29">
        <v>0</v>
      </c>
      <c r="N7" s="29">
        <v>0</v>
      </c>
      <c r="O7" s="29">
        <v>0</v>
      </c>
      <c r="P7" s="29"/>
      <c r="Q7" s="29"/>
      <c r="R7" s="29"/>
      <c r="S7" s="29"/>
      <c r="T7" s="29"/>
      <c r="U7" s="29"/>
      <c r="V7" s="29"/>
      <c r="W7" s="30"/>
      <c r="X7" s="30"/>
      <c r="Y7" s="30"/>
      <c r="Z7" s="115">
        <f>SUM(X7,V7,T7,R7,P7,N7,L7,J7,H7,F7,D7,B7)</f>
        <v>0</v>
      </c>
      <c r="AA7" s="116">
        <f>SUM(Y7,W7,U7,S7,Q7,O7,M7,K7,I7,G7,E7,C7)</f>
        <v>2</v>
      </c>
    </row>
    <row r="8" spans="1:27" x14ac:dyDescent="0.2">
      <c r="A8" s="19" t="s">
        <v>18</v>
      </c>
      <c r="B8" s="20"/>
      <c r="C8" s="20">
        <v>0</v>
      </c>
      <c r="D8" s="20"/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/>
      <c r="Q8" s="20"/>
      <c r="R8" s="20"/>
      <c r="S8" s="20"/>
      <c r="T8" s="20"/>
      <c r="U8" s="20"/>
      <c r="V8" s="20"/>
      <c r="W8" s="21"/>
      <c r="X8" s="21"/>
      <c r="Y8" s="21"/>
      <c r="Z8" s="117">
        <f t="shared" ref="Z8:AA26" si="0">SUM(X8,V8,T8,R8,P8,N8,L8,J8,H8,F8,D8,B8)</f>
        <v>0</v>
      </c>
      <c r="AA8" s="118">
        <f t="shared" si="0"/>
        <v>0</v>
      </c>
    </row>
    <row r="9" spans="1:27" x14ac:dyDescent="0.2">
      <c r="A9" s="19" t="s">
        <v>19</v>
      </c>
      <c r="B9" s="20"/>
      <c r="C9" s="20">
        <v>2</v>
      </c>
      <c r="D9" s="20">
        <v>0</v>
      </c>
      <c r="E9" s="20">
        <v>3</v>
      </c>
      <c r="F9" s="20">
        <v>0</v>
      </c>
      <c r="G9" s="20">
        <v>5</v>
      </c>
      <c r="H9" s="20">
        <v>0</v>
      </c>
      <c r="I9" s="20">
        <v>6</v>
      </c>
      <c r="J9" s="20">
        <v>0</v>
      </c>
      <c r="K9" s="20">
        <v>2</v>
      </c>
      <c r="L9" s="20">
        <v>0</v>
      </c>
      <c r="M9" s="20">
        <v>1</v>
      </c>
      <c r="N9" s="20">
        <v>0</v>
      </c>
      <c r="O9" s="20">
        <v>1</v>
      </c>
      <c r="P9" s="20"/>
      <c r="Q9" s="20"/>
      <c r="R9" s="20"/>
      <c r="S9" s="20"/>
      <c r="T9" s="20"/>
      <c r="U9" s="20"/>
      <c r="V9" s="20"/>
      <c r="W9" s="21"/>
      <c r="X9" s="21"/>
      <c r="Y9" s="21"/>
      <c r="Z9" s="119">
        <f t="shared" si="0"/>
        <v>0</v>
      </c>
      <c r="AA9" s="120">
        <f t="shared" si="0"/>
        <v>20</v>
      </c>
    </row>
    <row r="10" spans="1:27" x14ac:dyDescent="0.2">
      <c r="A10" s="19" t="s">
        <v>20</v>
      </c>
      <c r="B10" s="20"/>
      <c r="C10" s="20">
        <v>0</v>
      </c>
      <c r="D10" s="20"/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/>
      <c r="Q10" s="20"/>
      <c r="R10" s="20"/>
      <c r="S10" s="20"/>
      <c r="T10" s="20"/>
      <c r="U10" s="20"/>
      <c r="V10" s="20"/>
      <c r="W10" s="21"/>
      <c r="X10" s="21"/>
      <c r="Y10" s="21"/>
      <c r="Z10" s="119">
        <f t="shared" si="0"/>
        <v>0</v>
      </c>
      <c r="AA10" s="120">
        <f t="shared" si="0"/>
        <v>0</v>
      </c>
    </row>
    <row r="11" spans="1:27" x14ac:dyDescent="0.2">
      <c r="A11" s="19" t="s">
        <v>21</v>
      </c>
      <c r="B11" s="20">
        <v>0</v>
      </c>
      <c r="C11" s="20">
        <v>2</v>
      </c>
      <c r="D11" s="20">
        <v>1</v>
      </c>
      <c r="E11" s="20">
        <v>1</v>
      </c>
      <c r="F11" s="20">
        <v>0</v>
      </c>
      <c r="G11" s="20">
        <v>0</v>
      </c>
      <c r="H11" s="20">
        <v>0</v>
      </c>
      <c r="I11" s="20">
        <v>6</v>
      </c>
      <c r="J11" s="20">
        <v>0</v>
      </c>
      <c r="K11" s="20">
        <v>3</v>
      </c>
      <c r="L11" s="20">
        <v>0</v>
      </c>
      <c r="M11" s="20">
        <v>1</v>
      </c>
      <c r="N11" s="20">
        <v>0</v>
      </c>
      <c r="O11" s="20">
        <v>2</v>
      </c>
      <c r="P11" s="20"/>
      <c r="Q11" s="20"/>
      <c r="R11" s="20"/>
      <c r="S11" s="20"/>
      <c r="T11" s="20"/>
      <c r="U11" s="20"/>
      <c r="V11" s="20"/>
      <c r="W11" s="21"/>
      <c r="X11" s="21"/>
      <c r="Y11" s="21"/>
      <c r="Z11" s="119">
        <f t="shared" si="0"/>
        <v>1</v>
      </c>
      <c r="AA11" s="120">
        <f t="shared" si="0"/>
        <v>15</v>
      </c>
    </row>
    <row r="12" spans="1:27" x14ac:dyDescent="0.2">
      <c r="A12" s="19" t="s">
        <v>22</v>
      </c>
      <c r="B12" s="20">
        <v>1</v>
      </c>
      <c r="C12" s="20">
        <v>3</v>
      </c>
      <c r="D12" s="20">
        <v>1</v>
      </c>
      <c r="E12" s="20">
        <v>0</v>
      </c>
      <c r="F12" s="20">
        <v>0</v>
      </c>
      <c r="G12" s="20">
        <v>2</v>
      </c>
      <c r="H12" s="20">
        <v>0</v>
      </c>
      <c r="I12" s="20">
        <v>0</v>
      </c>
      <c r="J12" s="20">
        <v>0</v>
      </c>
      <c r="K12" s="20">
        <v>1</v>
      </c>
      <c r="L12" s="20">
        <v>0</v>
      </c>
      <c r="M12" s="20">
        <v>2</v>
      </c>
      <c r="N12" s="20">
        <v>0</v>
      </c>
      <c r="O12" s="20">
        <v>3</v>
      </c>
      <c r="P12" s="20"/>
      <c r="Q12" s="20"/>
      <c r="R12" s="20"/>
      <c r="S12" s="20"/>
      <c r="T12" s="20"/>
      <c r="U12" s="20"/>
      <c r="V12" s="20"/>
      <c r="W12" s="21"/>
      <c r="X12" s="21"/>
      <c r="Y12" s="21"/>
      <c r="Z12" s="119">
        <f t="shared" si="0"/>
        <v>2</v>
      </c>
      <c r="AA12" s="120">
        <f t="shared" si="0"/>
        <v>11</v>
      </c>
    </row>
    <row r="13" spans="1:27" x14ac:dyDescent="0.2">
      <c r="A13" s="19" t="s">
        <v>23</v>
      </c>
      <c r="B13" s="20"/>
      <c r="C13" s="20">
        <v>1</v>
      </c>
      <c r="D13" s="20"/>
      <c r="E13" s="20">
        <v>3</v>
      </c>
      <c r="F13" s="20">
        <v>0</v>
      </c>
      <c r="G13" s="20">
        <v>6</v>
      </c>
      <c r="H13" s="20">
        <v>0</v>
      </c>
      <c r="I13" s="20">
        <v>1</v>
      </c>
      <c r="J13" s="20">
        <v>0</v>
      </c>
      <c r="K13" s="20">
        <v>4</v>
      </c>
      <c r="L13" s="20">
        <v>0</v>
      </c>
      <c r="M13" s="20">
        <v>0</v>
      </c>
      <c r="N13" s="20">
        <v>0</v>
      </c>
      <c r="O13" s="20">
        <v>2</v>
      </c>
      <c r="P13" s="20"/>
      <c r="Q13" s="20"/>
      <c r="R13" s="20"/>
      <c r="S13" s="20"/>
      <c r="T13" s="20"/>
      <c r="U13" s="20"/>
      <c r="V13" s="20"/>
      <c r="W13" s="21"/>
      <c r="X13" s="21"/>
      <c r="Y13" s="21"/>
      <c r="Z13" s="119">
        <f t="shared" si="0"/>
        <v>0</v>
      </c>
      <c r="AA13" s="120">
        <f t="shared" si="0"/>
        <v>17</v>
      </c>
    </row>
    <row r="14" spans="1:27" x14ac:dyDescent="0.2">
      <c r="A14" s="19" t="s">
        <v>24</v>
      </c>
      <c r="B14" s="20"/>
      <c r="C14" s="20">
        <v>0</v>
      </c>
      <c r="D14" s="20"/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/>
      <c r="Q14" s="20"/>
      <c r="R14" s="20"/>
      <c r="S14" s="20"/>
      <c r="T14" s="20"/>
      <c r="U14" s="20"/>
      <c r="V14" s="20"/>
      <c r="W14" s="21"/>
      <c r="X14" s="21"/>
      <c r="Y14" s="21"/>
      <c r="Z14" s="119">
        <f t="shared" si="0"/>
        <v>0</v>
      </c>
      <c r="AA14" s="120">
        <f t="shared" si="0"/>
        <v>0</v>
      </c>
    </row>
    <row r="15" spans="1:27" x14ac:dyDescent="0.2">
      <c r="A15" s="19" t="s">
        <v>25</v>
      </c>
      <c r="B15" s="20"/>
      <c r="C15" s="20">
        <v>0</v>
      </c>
      <c r="D15" s="20"/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/>
      <c r="Q15" s="20"/>
      <c r="R15" s="20"/>
      <c r="S15" s="20"/>
      <c r="T15" s="20"/>
      <c r="U15" s="20"/>
      <c r="V15" s="20"/>
      <c r="W15" s="21"/>
      <c r="X15" s="21"/>
      <c r="Y15" s="21"/>
      <c r="Z15" s="119">
        <f t="shared" si="0"/>
        <v>0</v>
      </c>
      <c r="AA15" s="120">
        <f t="shared" si="0"/>
        <v>0</v>
      </c>
    </row>
    <row r="16" spans="1:27" x14ac:dyDescent="0.2">
      <c r="A16" s="19" t="s">
        <v>26</v>
      </c>
      <c r="B16" s="20"/>
      <c r="C16" s="20">
        <v>0</v>
      </c>
      <c r="D16" s="20"/>
      <c r="E16" s="20"/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/>
      <c r="Q16" s="20"/>
      <c r="R16" s="20"/>
      <c r="S16" s="20"/>
      <c r="T16" s="20"/>
      <c r="U16" s="20"/>
      <c r="V16" s="20"/>
      <c r="W16" s="21"/>
      <c r="X16" s="21"/>
      <c r="Y16" s="21"/>
      <c r="Z16" s="119">
        <f t="shared" si="0"/>
        <v>0</v>
      </c>
      <c r="AA16" s="120">
        <f t="shared" si="0"/>
        <v>0</v>
      </c>
    </row>
    <row r="17" spans="1:27" x14ac:dyDescent="0.2">
      <c r="A17" s="19" t="s">
        <v>27</v>
      </c>
      <c r="B17" s="20"/>
      <c r="C17" s="20">
        <v>3</v>
      </c>
      <c r="D17" s="20"/>
      <c r="E17" s="20">
        <v>5</v>
      </c>
      <c r="F17" s="20">
        <v>0</v>
      </c>
      <c r="G17" s="20">
        <v>5</v>
      </c>
      <c r="H17" s="20">
        <v>0</v>
      </c>
      <c r="I17" s="20">
        <v>4</v>
      </c>
      <c r="J17" s="20">
        <v>0</v>
      </c>
      <c r="K17" s="20">
        <v>2</v>
      </c>
      <c r="L17" s="20">
        <v>0</v>
      </c>
      <c r="M17" s="20">
        <v>0</v>
      </c>
      <c r="N17" s="20">
        <v>0</v>
      </c>
      <c r="O17" s="20">
        <v>0</v>
      </c>
      <c r="P17" s="20"/>
      <c r="Q17" s="20"/>
      <c r="R17" s="20"/>
      <c r="S17" s="20"/>
      <c r="T17" s="20"/>
      <c r="U17" s="20"/>
      <c r="V17" s="20"/>
      <c r="W17" s="21"/>
      <c r="X17" s="21"/>
      <c r="Y17" s="21"/>
      <c r="Z17" s="119">
        <f t="shared" si="0"/>
        <v>0</v>
      </c>
      <c r="AA17" s="120">
        <f t="shared" si="0"/>
        <v>19</v>
      </c>
    </row>
    <row r="18" spans="1:27" x14ac:dyDescent="0.2">
      <c r="A18" s="19" t="s">
        <v>28</v>
      </c>
      <c r="B18" s="20"/>
      <c r="C18" s="20">
        <v>0</v>
      </c>
      <c r="D18" s="20"/>
      <c r="E18" s="20"/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/>
      <c r="Q18" s="20"/>
      <c r="R18" s="20"/>
      <c r="S18" s="20"/>
      <c r="T18" s="20"/>
      <c r="U18" s="20"/>
      <c r="V18" s="20"/>
      <c r="W18" s="21"/>
      <c r="X18" s="21"/>
      <c r="Y18" s="21"/>
      <c r="Z18" s="119">
        <f t="shared" si="0"/>
        <v>0</v>
      </c>
      <c r="AA18" s="120">
        <f t="shared" si="0"/>
        <v>0</v>
      </c>
    </row>
    <row r="19" spans="1:27" x14ac:dyDescent="0.2">
      <c r="A19" s="19" t="s">
        <v>29</v>
      </c>
      <c r="B19" s="20"/>
      <c r="C19" s="20">
        <v>0</v>
      </c>
      <c r="D19" s="20"/>
      <c r="E19" s="20"/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/>
      <c r="Q19" s="20"/>
      <c r="R19" s="20"/>
      <c r="S19" s="20"/>
      <c r="T19" s="20"/>
      <c r="U19" s="20"/>
      <c r="V19" s="20"/>
      <c r="W19" s="21"/>
      <c r="X19" s="21"/>
      <c r="Y19" s="21"/>
      <c r="Z19" s="119">
        <f t="shared" si="0"/>
        <v>0</v>
      </c>
      <c r="AA19" s="120">
        <f t="shared" si="0"/>
        <v>0</v>
      </c>
    </row>
    <row r="20" spans="1:27" x14ac:dyDescent="0.2">
      <c r="A20" s="19" t="s">
        <v>30</v>
      </c>
      <c r="B20" s="20"/>
      <c r="C20" s="20">
        <v>1</v>
      </c>
      <c r="D20" s="20"/>
      <c r="E20" s="20"/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</v>
      </c>
      <c r="N20" s="20">
        <v>0</v>
      </c>
      <c r="O20" s="20">
        <v>0</v>
      </c>
      <c r="P20" s="20"/>
      <c r="Q20" s="20"/>
      <c r="R20" s="20"/>
      <c r="S20" s="20"/>
      <c r="T20" s="20"/>
      <c r="U20" s="20"/>
      <c r="V20" s="20"/>
      <c r="W20" s="21"/>
      <c r="X20" s="21"/>
      <c r="Y20" s="21"/>
      <c r="Z20" s="119">
        <f t="shared" si="0"/>
        <v>0</v>
      </c>
      <c r="AA20" s="120">
        <f t="shared" si="0"/>
        <v>2</v>
      </c>
    </row>
    <row r="21" spans="1:27" x14ac:dyDescent="0.2">
      <c r="A21" s="22" t="s">
        <v>31</v>
      </c>
      <c r="B21" s="23">
        <f>SUM(B8:B20)</f>
        <v>1</v>
      </c>
      <c r="C21" s="23">
        <f t="shared" ref="C21:AA21" si="1">SUM(C8:C20)</f>
        <v>12</v>
      </c>
      <c r="D21" s="23">
        <f t="shared" si="1"/>
        <v>2</v>
      </c>
      <c r="E21" s="23">
        <f t="shared" si="1"/>
        <v>12</v>
      </c>
      <c r="F21" s="23">
        <f t="shared" si="1"/>
        <v>0</v>
      </c>
      <c r="G21" s="23">
        <f t="shared" si="1"/>
        <v>18</v>
      </c>
      <c r="H21" s="23">
        <f t="shared" si="1"/>
        <v>0</v>
      </c>
      <c r="I21" s="23">
        <f t="shared" si="1"/>
        <v>17</v>
      </c>
      <c r="J21" s="23">
        <f t="shared" si="1"/>
        <v>0</v>
      </c>
      <c r="K21" s="23">
        <f t="shared" si="1"/>
        <v>12</v>
      </c>
      <c r="L21" s="23">
        <f t="shared" si="1"/>
        <v>0</v>
      </c>
      <c r="M21" s="23">
        <f t="shared" si="1"/>
        <v>5</v>
      </c>
      <c r="N21" s="23">
        <f t="shared" si="1"/>
        <v>0</v>
      </c>
      <c r="O21" s="23">
        <f t="shared" si="1"/>
        <v>8</v>
      </c>
      <c r="P21" s="23">
        <f t="shared" si="1"/>
        <v>0</v>
      </c>
      <c r="Q21" s="23">
        <f t="shared" si="1"/>
        <v>0</v>
      </c>
      <c r="R21" s="23">
        <f t="shared" si="1"/>
        <v>0</v>
      </c>
      <c r="S21" s="23">
        <f t="shared" si="1"/>
        <v>0</v>
      </c>
      <c r="T21" s="23">
        <f t="shared" si="1"/>
        <v>0</v>
      </c>
      <c r="U21" s="23">
        <f t="shared" si="1"/>
        <v>0</v>
      </c>
      <c r="V21" s="23">
        <f t="shared" si="1"/>
        <v>0</v>
      </c>
      <c r="W21" s="24">
        <f t="shared" si="1"/>
        <v>0</v>
      </c>
      <c r="X21" s="24">
        <f t="shared" si="1"/>
        <v>0</v>
      </c>
      <c r="Y21" s="24">
        <f t="shared" si="1"/>
        <v>0</v>
      </c>
      <c r="Z21" s="121">
        <f t="shared" si="1"/>
        <v>3</v>
      </c>
      <c r="AA21" s="122">
        <f t="shared" si="1"/>
        <v>84</v>
      </c>
    </row>
    <row r="22" spans="1:27" x14ac:dyDescent="0.2">
      <c r="A22" s="19" t="s">
        <v>32</v>
      </c>
      <c r="B22" s="20"/>
      <c r="C22" s="20">
        <v>1</v>
      </c>
      <c r="D22" s="20"/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/>
      <c r="O22" s="20">
        <v>0</v>
      </c>
      <c r="P22" s="20"/>
      <c r="Q22" s="20"/>
      <c r="R22" s="20"/>
      <c r="S22" s="20"/>
      <c r="T22" s="20"/>
      <c r="U22" s="20"/>
      <c r="V22" s="20"/>
      <c r="W22" s="21"/>
      <c r="X22" s="21"/>
      <c r="Y22" s="21"/>
      <c r="Z22" s="117">
        <f t="shared" si="0"/>
        <v>0</v>
      </c>
      <c r="AA22" s="118">
        <f t="shared" si="0"/>
        <v>1</v>
      </c>
    </row>
    <row r="23" spans="1:27" x14ac:dyDescent="0.2">
      <c r="A23" s="19" t="s">
        <v>33</v>
      </c>
      <c r="B23" s="20"/>
      <c r="C23" s="20">
        <v>5</v>
      </c>
      <c r="D23" s="20"/>
      <c r="E23" s="20">
        <v>0</v>
      </c>
      <c r="F23" s="20">
        <v>0</v>
      </c>
      <c r="G23" s="20">
        <v>2</v>
      </c>
      <c r="H23" s="20">
        <v>0</v>
      </c>
      <c r="I23" s="20">
        <v>2</v>
      </c>
      <c r="J23" s="20">
        <v>0</v>
      </c>
      <c r="K23" s="20">
        <v>4</v>
      </c>
      <c r="L23" s="20">
        <v>0</v>
      </c>
      <c r="M23" s="20">
        <v>1</v>
      </c>
      <c r="N23" s="20"/>
      <c r="O23" s="20">
        <v>1</v>
      </c>
      <c r="P23" s="20"/>
      <c r="Q23" s="20"/>
      <c r="R23" s="20"/>
      <c r="S23" s="20"/>
      <c r="T23" s="20"/>
      <c r="U23" s="20"/>
      <c r="V23" s="20"/>
      <c r="W23" s="21"/>
      <c r="X23" s="21"/>
      <c r="Y23" s="21"/>
      <c r="Z23" s="119">
        <f t="shared" si="0"/>
        <v>0</v>
      </c>
      <c r="AA23" s="120">
        <f t="shared" si="0"/>
        <v>15</v>
      </c>
    </row>
    <row r="24" spans="1:27" x14ac:dyDescent="0.2">
      <c r="A24" s="19" t="s">
        <v>34</v>
      </c>
      <c r="B24" s="20"/>
      <c r="C24" s="20">
        <v>0</v>
      </c>
      <c r="D24" s="20"/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/>
      <c r="L24" s="20">
        <v>0</v>
      </c>
      <c r="M24" s="20">
        <v>0</v>
      </c>
      <c r="N24" s="20"/>
      <c r="O24" s="20">
        <v>0</v>
      </c>
      <c r="P24" s="20"/>
      <c r="Q24" s="20"/>
      <c r="R24" s="20"/>
      <c r="S24" s="20"/>
      <c r="T24" s="20"/>
      <c r="U24" s="20"/>
      <c r="V24" s="20"/>
      <c r="W24" s="21"/>
      <c r="X24" s="21"/>
      <c r="Y24" s="21"/>
      <c r="Z24" s="119">
        <f t="shared" si="0"/>
        <v>0</v>
      </c>
      <c r="AA24" s="120">
        <f t="shared" si="0"/>
        <v>0</v>
      </c>
    </row>
    <row r="25" spans="1:27" x14ac:dyDescent="0.2">
      <c r="A25" s="19" t="s">
        <v>35</v>
      </c>
      <c r="B25" s="20"/>
      <c r="C25" s="20">
        <v>2</v>
      </c>
      <c r="D25" s="20"/>
      <c r="E25" s="20">
        <v>2</v>
      </c>
      <c r="F25" s="20">
        <v>0</v>
      </c>
      <c r="G25" s="20">
        <v>2</v>
      </c>
      <c r="H25" s="20">
        <v>0</v>
      </c>
      <c r="I25" s="20">
        <v>0</v>
      </c>
      <c r="J25" s="20">
        <v>0</v>
      </c>
      <c r="K25" s="20">
        <v>2</v>
      </c>
      <c r="L25" s="20">
        <v>0</v>
      </c>
      <c r="M25" s="20">
        <v>1</v>
      </c>
      <c r="N25" s="20"/>
      <c r="O25" s="20">
        <v>2</v>
      </c>
      <c r="P25" s="20"/>
      <c r="Q25" s="20"/>
      <c r="R25" s="20"/>
      <c r="S25" s="20"/>
      <c r="T25" s="20"/>
      <c r="U25" s="20"/>
      <c r="V25" s="20"/>
      <c r="W25" s="21"/>
      <c r="X25" s="21"/>
      <c r="Y25" s="21"/>
      <c r="Z25" s="119">
        <f t="shared" si="0"/>
        <v>0</v>
      </c>
      <c r="AA25" s="120">
        <f t="shared" si="0"/>
        <v>11</v>
      </c>
    </row>
    <row r="26" spans="1:27" x14ac:dyDescent="0.2">
      <c r="A26" s="19" t="s">
        <v>36</v>
      </c>
      <c r="B26" s="20"/>
      <c r="C26" s="20">
        <v>0</v>
      </c>
      <c r="D26" s="20"/>
      <c r="E26" s="20">
        <v>1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/>
      <c r="L26" s="20">
        <v>0</v>
      </c>
      <c r="M26" s="20">
        <v>0</v>
      </c>
      <c r="N26" s="20"/>
      <c r="O26" s="20">
        <v>0</v>
      </c>
      <c r="P26" s="20"/>
      <c r="Q26" s="20"/>
      <c r="R26" s="20"/>
      <c r="S26" s="20"/>
      <c r="T26" s="20"/>
      <c r="U26" s="20"/>
      <c r="V26" s="20"/>
      <c r="W26" s="21"/>
      <c r="X26" s="21"/>
      <c r="Y26" s="21"/>
      <c r="Z26" s="119">
        <f t="shared" si="0"/>
        <v>0</v>
      </c>
      <c r="AA26" s="120">
        <f t="shared" si="0"/>
        <v>1</v>
      </c>
    </row>
    <row r="27" spans="1:27" x14ac:dyDescent="0.2">
      <c r="A27" s="22" t="s">
        <v>37</v>
      </c>
      <c r="B27" s="23">
        <f>SUM(B22:B26)</f>
        <v>0</v>
      </c>
      <c r="C27" s="23">
        <f t="shared" ref="C27:AA27" si="2">SUM(C22:C26)</f>
        <v>8</v>
      </c>
      <c r="D27" s="23">
        <f t="shared" si="2"/>
        <v>0</v>
      </c>
      <c r="E27" s="23">
        <f t="shared" si="2"/>
        <v>3</v>
      </c>
      <c r="F27" s="23">
        <f t="shared" si="2"/>
        <v>0</v>
      </c>
      <c r="G27" s="23">
        <f t="shared" si="2"/>
        <v>4</v>
      </c>
      <c r="H27" s="23">
        <f t="shared" si="2"/>
        <v>0</v>
      </c>
      <c r="I27" s="23">
        <f t="shared" si="2"/>
        <v>2</v>
      </c>
      <c r="J27" s="23">
        <f t="shared" si="2"/>
        <v>0</v>
      </c>
      <c r="K27" s="23">
        <f t="shared" si="2"/>
        <v>6</v>
      </c>
      <c r="L27" s="23">
        <f t="shared" si="2"/>
        <v>0</v>
      </c>
      <c r="M27" s="23">
        <f t="shared" si="2"/>
        <v>2</v>
      </c>
      <c r="N27" s="23">
        <f t="shared" si="2"/>
        <v>0</v>
      </c>
      <c r="O27" s="23">
        <f t="shared" si="2"/>
        <v>3</v>
      </c>
      <c r="P27" s="23">
        <f t="shared" si="2"/>
        <v>0</v>
      </c>
      <c r="Q27" s="23">
        <f t="shared" si="2"/>
        <v>0</v>
      </c>
      <c r="R27" s="23">
        <f t="shared" si="2"/>
        <v>0</v>
      </c>
      <c r="S27" s="23">
        <f t="shared" si="2"/>
        <v>0</v>
      </c>
      <c r="T27" s="23">
        <f t="shared" si="2"/>
        <v>0</v>
      </c>
      <c r="U27" s="23">
        <f t="shared" si="2"/>
        <v>0</v>
      </c>
      <c r="V27" s="23">
        <f t="shared" si="2"/>
        <v>0</v>
      </c>
      <c r="W27" s="24">
        <f t="shared" si="2"/>
        <v>0</v>
      </c>
      <c r="X27" s="24">
        <f t="shared" si="2"/>
        <v>0</v>
      </c>
      <c r="Y27" s="24">
        <f t="shared" si="2"/>
        <v>0</v>
      </c>
      <c r="Z27" s="121">
        <f t="shared" si="2"/>
        <v>0</v>
      </c>
      <c r="AA27" s="122">
        <f t="shared" si="2"/>
        <v>28</v>
      </c>
    </row>
    <row r="28" spans="1:27" ht="13.5" thickBot="1" x14ac:dyDescent="0.25">
      <c r="A28" s="108" t="s">
        <v>38</v>
      </c>
      <c r="B28" s="109">
        <f>B27+B21+B7</f>
        <v>1</v>
      </c>
      <c r="C28" s="109">
        <f t="shared" ref="C28:AA28" si="3">C27+C21+C7</f>
        <v>20</v>
      </c>
      <c r="D28" s="109">
        <f t="shared" si="3"/>
        <v>2</v>
      </c>
      <c r="E28" s="109">
        <f t="shared" si="3"/>
        <v>16</v>
      </c>
      <c r="F28" s="109">
        <f t="shared" si="3"/>
        <v>0</v>
      </c>
      <c r="G28" s="109">
        <f t="shared" si="3"/>
        <v>22</v>
      </c>
      <c r="H28" s="109">
        <f t="shared" si="3"/>
        <v>0</v>
      </c>
      <c r="I28" s="109">
        <f t="shared" si="3"/>
        <v>19</v>
      </c>
      <c r="J28" s="109">
        <f t="shared" si="3"/>
        <v>0</v>
      </c>
      <c r="K28" s="109">
        <f t="shared" si="3"/>
        <v>19</v>
      </c>
      <c r="L28" s="109">
        <f t="shared" si="3"/>
        <v>0</v>
      </c>
      <c r="M28" s="109">
        <f t="shared" si="3"/>
        <v>7</v>
      </c>
      <c r="N28" s="109">
        <f t="shared" si="3"/>
        <v>0</v>
      </c>
      <c r="O28" s="109">
        <f t="shared" si="3"/>
        <v>11</v>
      </c>
      <c r="P28" s="109">
        <f t="shared" si="3"/>
        <v>0</v>
      </c>
      <c r="Q28" s="109">
        <f t="shared" si="3"/>
        <v>0</v>
      </c>
      <c r="R28" s="109">
        <f t="shared" si="3"/>
        <v>0</v>
      </c>
      <c r="S28" s="109">
        <f t="shared" si="3"/>
        <v>0</v>
      </c>
      <c r="T28" s="109">
        <f t="shared" si="3"/>
        <v>0</v>
      </c>
      <c r="U28" s="109">
        <f t="shared" si="3"/>
        <v>0</v>
      </c>
      <c r="V28" s="109">
        <f t="shared" si="3"/>
        <v>0</v>
      </c>
      <c r="W28" s="110">
        <f t="shared" si="3"/>
        <v>0</v>
      </c>
      <c r="X28" s="110">
        <f t="shared" si="3"/>
        <v>0</v>
      </c>
      <c r="Y28" s="109">
        <f t="shared" si="3"/>
        <v>0</v>
      </c>
      <c r="Z28" s="123">
        <f t="shared" si="3"/>
        <v>3</v>
      </c>
      <c r="AA28" s="124">
        <f t="shared" si="3"/>
        <v>114</v>
      </c>
    </row>
    <row r="29" spans="1:27" ht="35.25" customHeight="1" thickTop="1" x14ac:dyDescent="0.2">
      <c r="A29" s="125" t="s">
        <v>56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x14ac:dyDescent="0.2">
      <c r="A30" s="85"/>
      <c r="B30" s="85"/>
      <c r="C30" s="85"/>
      <c r="D30" s="126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</sheetData>
  <mergeCells count="17">
    <mergeCell ref="A29:R29"/>
    <mergeCell ref="P5:Q5"/>
    <mergeCell ref="R5:S5"/>
    <mergeCell ref="T5:U5"/>
    <mergeCell ref="V5:W5"/>
    <mergeCell ref="X5:Y5"/>
    <mergeCell ref="Z5:AA5"/>
    <mergeCell ref="A3:N3"/>
    <mergeCell ref="A4:N4"/>
    <mergeCell ref="A5:A6"/>
    <mergeCell ref="B5:C5"/>
    <mergeCell ref="D5:E5"/>
    <mergeCell ref="F5:G5"/>
    <mergeCell ref="H5:I5"/>
    <mergeCell ref="J5:K5"/>
    <mergeCell ref="L5:M5"/>
    <mergeCell ref="N5:O5"/>
  </mergeCells>
  <pageMargins left="0.70866141732283472" right="0.70866141732283472" top="0.74803149606299213" bottom="0.74803149606299213" header="0.31496062992125984" footer="0.31496062992125984"/>
  <pageSetup paperSize="14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4"/>
  <sheetViews>
    <sheetView showGridLines="0" zoomScale="80" zoomScaleNormal="80" workbookViewId="0">
      <selection activeCell="R15" sqref="R15"/>
    </sheetView>
  </sheetViews>
  <sheetFormatPr baseColWidth="10" defaultRowHeight="12.75" x14ac:dyDescent="0.2"/>
  <cols>
    <col min="1" max="1" width="7.140625" style="194" bestFit="1" customWidth="1"/>
    <col min="2" max="2" width="41.42578125" style="131" customWidth="1"/>
    <col min="3" max="3" width="12.28515625" style="195" bestFit="1" customWidth="1"/>
    <col min="4" max="4" width="9.85546875" style="195" bestFit="1" customWidth="1"/>
    <col min="5" max="9" width="9.85546875" style="131" bestFit="1" customWidth="1"/>
    <col min="10" max="10" width="8.140625" style="131" bestFit="1" customWidth="1"/>
    <col min="11" max="11" width="14.42578125" style="131" customWidth="1"/>
    <col min="12" max="12" width="14" style="131" customWidth="1"/>
    <col min="13" max="13" width="13.5703125" style="131" bestFit="1" customWidth="1"/>
    <col min="14" max="14" width="13.42578125" style="131" bestFit="1" customWidth="1"/>
    <col min="15" max="15" width="16.28515625" style="149" bestFit="1" customWidth="1"/>
    <col min="16" max="16384" width="11.42578125" style="131"/>
  </cols>
  <sheetData>
    <row r="1" spans="1:15" x14ac:dyDescent="0.2">
      <c r="A1" s="127"/>
      <c r="B1" s="128"/>
      <c r="C1" s="129"/>
      <c r="D1" s="129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30"/>
    </row>
    <row r="2" spans="1:15" x14ac:dyDescent="0.2">
      <c r="A2" s="127"/>
      <c r="B2" s="132" t="s">
        <v>57</v>
      </c>
      <c r="C2" s="133"/>
      <c r="D2" s="133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spans="1:15" x14ac:dyDescent="0.2">
      <c r="A3" s="127"/>
      <c r="B3" s="132" t="s">
        <v>1</v>
      </c>
      <c r="C3" s="133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5"/>
    </row>
    <row r="4" spans="1:15" ht="13.5" thickBot="1" x14ac:dyDescent="0.25">
      <c r="A4" s="127"/>
      <c r="B4" s="136"/>
      <c r="C4" s="137"/>
      <c r="D4" s="137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8"/>
    </row>
    <row r="5" spans="1:15" s="143" customFormat="1" ht="16.5" thickTop="1" thickBot="1" x14ac:dyDescent="0.25">
      <c r="A5" s="139" t="s">
        <v>58</v>
      </c>
      <c r="B5" s="140" t="s">
        <v>59</v>
      </c>
      <c r="C5" s="141" t="s">
        <v>3</v>
      </c>
      <c r="D5" s="141" t="s">
        <v>4</v>
      </c>
      <c r="E5" s="141" t="s">
        <v>60</v>
      </c>
      <c r="F5" s="141" t="s">
        <v>6</v>
      </c>
      <c r="G5" s="141" t="s">
        <v>61</v>
      </c>
      <c r="H5" s="141" t="s">
        <v>62</v>
      </c>
      <c r="I5" s="141" t="s">
        <v>63</v>
      </c>
      <c r="J5" s="141" t="s">
        <v>10</v>
      </c>
      <c r="K5" s="141" t="s">
        <v>11</v>
      </c>
      <c r="L5" s="141" t="s">
        <v>12</v>
      </c>
      <c r="M5" s="141" t="s">
        <v>13</v>
      </c>
      <c r="N5" s="141" t="s">
        <v>14</v>
      </c>
      <c r="O5" s="142" t="s">
        <v>64</v>
      </c>
    </row>
    <row r="6" spans="1:15" s="149" customFormat="1" ht="13.5" thickTop="1" x14ac:dyDescent="0.2">
      <c r="A6" s="144">
        <v>30100</v>
      </c>
      <c r="B6" s="144" t="s">
        <v>65</v>
      </c>
      <c r="C6" s="145">
        <v>313261</v>
      </c>
      <c r="D6" s="146">
        <v>298377</v>
      </c>
      <c r="E6" s="146">
        <v>182449</v>
      </c>
      <c r="F6" s="146">
        <v>172490</v>
      </c>
      <c r="G6" s="147"/>
      <c r="H6" s="147"/>
      <c r="I6" s="147"/>
      <c r="J6" s="147"/>
      <c r="K6" s="147"/>
      <c r="L6" s="147"/>
      <c r="M6" s="147"/>
      <c r="N6" s="147"/>
      <c r="O6" s="148"/>
    </row>
    <row r="7" spans="1:15" x14ac:dyDescent="0.2">
      <c r="A7" s="150">
        <v>10106</v>
      </c>
      <c r="B7" s="151" t="s">
        <v>66</v>
      </c>
      <c r="C7" s="152">
        <v>61585</v>
      </c>
      <c r="D7" s="152">
        <v>57071</v>
      </c>
      <c r="E7" s="152">
        <v>60176</v>
      </c>
      <c r="F7" s="152">
        <v>66901</v>
      </c>
      <c r="G7" s="152">
        <v>71178</v>
      </c>
      <c r="H7" s="152">
        <v>71931</v>
      </c>
      <c r="I7" s="152">
        <v>67600</v>
      </c>
      <c r="J7" s="152"/>
      <c r="K7" s="152"/>
      <c r="L7" s="152"/>
      <c r="M7" s="152"/>
      <c r="N7" s="152"/>
      <c r="O7" s="153"/>
    </row>
    <row r="8" spans="1:15" x14ac:dyDescent="0.2">
      <c r="A8" s="154">
        <v>10102</v>
      </c>
      <c r="B8" s="155" t="s">
        <v>67</v>
      </c>
      <c r="C8" s="156">
        <v>317548</v>
      </c>
      <c r="D8" s="156">
        <v>315115</v>
      </c>
      <c r="E8" s="156">
        <v>313636</v>
      </c>
      <c r="F8" s="156">
        <v>370715</v>
      </c>
      <c r="G8" s="156">
        <v>408837</v>
      </c>
      <c r="H8" s="156">
        <v>385439</v>
      </c>
      <c r="I8" s="156">
        <v>394141</v>
      </c>
      <c r="J8" s="156"/>
      <c r="K8" s="156"/>
      <c r="L8" s="156"/>
      <c r="M8" s="156"/>
      <c r="N8" s="156"/>
      <c r="O8" s="153"/>
    </row>
    <row r="9" spans="1:15" x14ac:dyDescent="0.2">
      <c r="A9" s="154">
        <v>10103</v>
      </c>
      <c r="B9" s="155" t="s">
        <v>68</v>
      </c>
      <c r="C9" s="156">
        <v>24261</v>
      </c>
      <c r="D9" s="156">
        <v>24241</v>
      </c>
      <c r="E9" s="156">
        <v>24152</v>
      </c>
      <c r="F9" s="156">
        <v>25041</v>
      </c>
      <c r="G9" s="156">
        <v>28578</v>
      </c>
      <c r="H9" s="156">
        <v>25703</v>
      </c>
      <c r="I9" s="156">
        <v>23959</v>
      </c>
      <c r="J9" s="156"/>
      <c r="K9" s="156"/>
      <c r="L9" s="156"/>
      <c r="M9" s="156"/>
      <c r="N9" s="156"/>
      <c r="O9" s="153"/>
    </row>
    <row r="10" spans="1:15" x14ac:dyDescent="0.2">
      <c r="A10" s="154">
        <v>10101</v>
      </c>
      <c r="B10" s="155" t="s">
        <v>69</v>
      </c>
      <c r="C10" s="156">
        <v>88444</v>
      </c>
      <c r="D10" s="156">
        <v>83815</v>
      </c>
      <c r="E10" s="156">
        <v>78344</v>
      </c>
      <c r="F10" s="156">
        <v>78204</v>
      </c>
      <c r="G10" s="156">
        <v>105383</v>
      </c>
      <c r="H10" s="156">
        <v>157844</v>
      </c>
      <c r="I10" s="156">
        <v>165560</v>
      </c>
      <c r="J10" s="156"/>
      <c r="K10" s="156"/>
      <c r="L10" s="156"/>
      <c r="M10" s="156"/>
      <c r="N10" s="156"/>
      <c r="O10" s="153"/>
    </row>
    <row r="11" spans="1:15" x14ac:dyDescent="0.2">
      <c r="A11" s="154">
        <v>10105</v>
      </c>
      <c r="B11" s="157" t="s">
        <v>70</v>
      </c>
      <c r="C11" s="158">
        <v>182468</v>
      </c>
      <c r="D11" s="158">
        <v>183958</v>
      </c>
      <c r="E11" s="158">
        <v>198262</v>
      </c>
      <c r="F11" s="158">
        <v>203555</v>
      </c>
      <c r="G11" s="158">
        <v>218887</v>
      </c>
      <c r="H11" s="158">
        <v>204878</v>
      </c>
      <c r="I11" s="158">
        <v>210122</v>
      </c>
      <c r="J11" s="158"/>
      <c r="K11" s="158"/>
      <c r="L11" s="158"/>
      <c r="M11" s="158"/>
      <c r="N11" s="158"/>
      <c r="O11" s="159"/>
    </row>
    <row r="12" spans="1:15" s="149" customFormat="1" x14ac:dyDescent="0.2">
      <c r="A12" s="160"/>
      <c r="B12" s="160" t="s">
        <v>71</v>
      </c>
      <c r="C12" s="161">
        <f>SUM(C7:C11)</f>
        <v>674306</v>
      </c>
      <c r="D12" s="161">
        <f t="shared" ref="D12:N12" si="0">SUM(D7:D11)</f>
        <v>664200</v>
      </c>
      <c r="E12" s="161">
        <f t="shared" si="0"/>
        <v>674570</v>
      </c>
      <c r="F12" s="161">
        <f t="shared" si="0"/>
        <v>744416</v>
      </c>
      <c r="G12" s="161">
        <f t="shared" si="0"/>
        <v>832863</v>
      </c>
      <c r="H12" s="161">
        <f t="shared" si="0"/>
        <v>845795</v>
      </c>
      <c r="I12" s="161">
        <f t="shared" si="0"/>
        <v>861382</v>
      </c>
      <c r="J12" s="161">
        <f t="shared" si="0"/>
        <v>0</v>
      </c>
      <c r="K12" s="161">
        <f t="shared" si="0"/>
        <v>0</v>
      </c>
      <c r="L12" s="161">
        <f t="shared" si="0"/>
        <v>0</v>
      </c>
      <c r="M12" s="161">
        <f t="shared" si="0"/>
        <v>0</v>
      </c>
      <c r="N12" s="161">
        <f t="shared" si="0"/>
        <v>0</v>
      </c>
      <c r="O12" s="162">
        <f>SUM(O7:O11)</f>
        <v>0</v>
      </c>
    </row>
    <row r="13" spans="1:15" s="149" customFormat="1" x14ac:dyDescent="0.2">
      <c r="A13" s="163">
        <v>41002</v>
      </c>
      <c r="B13" s="163" t="s">
        <v>72</v>
      </c>
      <c r="C13" s="145">
        <v>4833</v>
      </c>
      <c r="D13" s="164">
        <v>4930</v>
      </c>
      <c r="E13" s="164">
        <v>5368</v>
      </c>
      <c r="F13" s="161">
        <v>6138</v>
      </c>
      <c r="G13" s="161">
        <v>6505</v>
      </c>
      <c r="H13" s="161">
        <v>5622</v>
      </c>
      <c r="I13" s="161">
        <v>4992</v>
      </c>
      <c r="J13" s="161"/>
      <c r="K13" s="161"/>
      <c r="L13" s="161"/>
      <c r="M13" s="161"/>
      <c r="N13" s="161"/>
      <c r="O13" s="162"/>
    </row>
    <row r="14" spans="1:15" s="149" customFormat="1" ht="25.5" x14ac:dyDescent="0.2">
      <c r="A14" s="160">
        <v>80101</v>
      </c>
      <c r="B14" s="160" t="s">
        <v>73</v>
      </c>
      <c r="C14" s="145">
        <v>4812</v>
      </c>
      <c r="D14" s="161">
        <v>5917</v>
      </c>
      <c r="E14" s="161">
        <v>4116</v>
      </c>
      <c r="F14" s="161">
        <v>6698</v>
      </c>
      <c r="G14" s="161">
        <v>7578</v>
      </c>
      <c r="H14" s="161">
        <v>6267</v>
      </c>
      <c r="I14" s="161">
        <v>6355</v>
      </c>
      <c r="J14" s="161"/>
      <c r="K14" s="161"/>
      <c r="L14" s="161"/>
      <c r="M14" s="161"/>
      <c r="N14" s="161"/>
      <c r="O14" s="162"/>
    </row>
    <row r="15" spans="1:15" x14ac:dyDescent="0.2">
      <c r="A15" s="165">
        <v>60101</v>
      </c>
      <c r="B15" s="166" t="s">
        <v>74</v>
      </c>
      <c r="C15" s="152">
        <v>1464</v>
      </c>
      <c r="D15" s="167">
        <v>1550</v>
      </c>
      <c r="E15" s="167">
        <v>1621</v>
      </c>
      <c r="F15" s="167">
        <v>1697</v>
      </c>
      <c r="G15" s="167">
        <v>1679</v>
      </c>
      <c r="H15" s="167">
        <v>1720</v>
      </c>
      <c r="I15" s="167">
        <v>1446</v>
      </c>
      <c r="J15" s="167"/>
      <c r="K15" s="167"/>
      <c r="L15" s="167"/>
      <c r="M15" s="167"/>
      <c r="N15" s="167"/>
      <c r="O15" s="168"/>
    </row>
    <row r="16" spans="1:15" x14ac:dyDescent="0.2">
      <c r="A16" s="165">
        <v>60102</v>
      </c>
      <c r="B16" s="155" t="s">
        <v>75</v>
      </c>
      <c r="C16" s="156">
        <v>292</v>
      </c>
      <c r="D16" s="167">
        <v>291</v>
      </c>
      <c r="E16" s="167">
        <v>329</v>
      </c>
      <c r="F16" s="167">
        <v>359</v>
      </c>
      <c r="G16" s="167">
        <v>360</v>
      </c>
      <c r="H16" s="167">
        <v>375</v>
      </c>
      <c r="I16" s="167">
        <v>322</v>
      </c>
      <c r="J16" s="167"/>
      <c r="K16" s="167"/>
      <c r="L16" s="167"/>
      <c r="M16" s="167"/>
      <c r="N16" s="167"/>
      <c r="O16" s="168"/>
    </row>
    <row r="17" spans="1:15" x14ac:dyDescent="0.2">
      <c r="A17" s="165">
        <v>60103</v>
      </c>
      <c r="B17" s="155" t="s">
        <v>76</v>
      </c>
      <c r="C17" s="156">
        <v>344</v>
      </c>
      <c r="D17" s="167">
        <v>332</v>
      </c>
      <c r="E17" s="167">
        <v>351</v>
      </c>
      <c r="F17" s="167">
        <v>358</v>
      </c>
      <c r="G17" s="167">
        <v>375</v>
      </c>
      <c r="H17" s="167">
        <v>373</v>
      </c>
      <c r="I17" s="167">
        <v>167</v>
      </c>
      <c r="J17" s="167"/>
      <c r="K17" s="167"/>
      <c r="L17" s="167"/>
      <c r="M17" s="167"/>
      <c r="N17" s="167"/>
      <c r="O17" s="168"/>
    </row>
    <row r="18" spans="1:15" x14ac:dyDescent="0.2">
      <c r="A18" s="165">
        <v>60104</v>
      </c>
      <c r="B18" s="155" t="s">
        <v>77</v>
      </c>
      <c r="C18" s="156">
        <v>444</v>
      </c>
      <c r="D18" s="167">
        <v>492</v>
      </c>
      <c r="E18" s="167">
        <v>521</v>
      </c>
      <c r="F18" s="167">
        <v>542</v>
      </c>
      <c r="G18" s="167">
        <v>531</v>
      </c>
      <c r="H18" s="167">
        <v>574</v>
      </c>
      <c r="I18" s="167">
        <v>487</v>
      </c>
      <c r="J18" s="167"/>
      <c r="K18" s="167"/>
      <c r="L18" s="167"/>
      <c r="M18" s="167"/>
      <c r="N18" s="167"/>
      <c r="O18" s="168"/>
    </row>
    <row r="19" spans="1:15" x14ac:dyDescent="0.2">
      <c r="A19" s="165">
        <v>60105</v>
      </c>
      <c r="B19" s="155" t="s">
        <v>78</v>
      </c>
      <c r="C19" s="156">
        <v>994</v>
      </c>
      <c r="D19" s="167">
        <v>1250</v>
      </c>
      <c r="E19" s="167">
        <v>1136</v>
      </c>
      <c r="F19" s="167">
        <v>1395</v>
      </c>
      <c r="G19" s="167">
        <v>1180</v>
      </c>
      <c r="H19" s="167">
        <v>1149</v>
      </c>
      <c r="I19" s="167">
        <v>1004</v>
      </c>
      <c r="J19" s="167"/>
      <c r="K19" s="167"/>
      <c r="L19" s="167"/>
      <c r="M19" s="167"/>
      <c r="N19" s="167"/>
      <c r="O19" s="168"/>
    </row>
    <row r="20" spans="1:15" x14ac:dyDescent="0.2">
      <c r="A20" s="165">
        <v>60106</v>
      </c>
      <c r="B20" s="155" t="s">
        <v>79</v>
      </c>
      <c r="C20" s="156">
        <v>127</v>
      </c>
      <c r="D20" s="167">
        <v>139</v>
      </c>
      <c r="E20" s="167">
        <v>151</v>
      </c>
      <c r="F20" s="167">
        <v>163</v>
      </c>
      <c r="G20" s="167">
        <v>160</v>
      </c>
      <c r="H20" s="167">
        <v>149</v>
      </c>
      <c r="I20" s="167">
        <v>49</v>
      </c>
      <c r="J20" s="167"/>
      <c r="K20" s="167"/>
      <c r="L20" s="167"/>
      <c r="M20" s="167"/>
      <c r="N20" s="167"/>
      <c r="O20" s="168"/>
    </row>
    <row r="21" spans="1:15" x14ac:dyDescent="0.2">
      <c r="A21" s="165">
        <v>60107</v>
      </c>
      <c r="B21" s="155" t="s">
        <v>80</v>
      </c>
      <c r="C21" s="156">
        <v>324</v>
      </c>
      <c r="D21" s="167">
        <v>335</v>
      </c>
      <c r="E21" s="167">
        <v>358</v>
      </c>
      <c r="F21" s="167">
        <v>360</v>
      </c>
      <c r="G21" s="167">
        <v>390</v>
      </c>
      <c r="H21" s="167">
        <v>405</v>
      </c>
      <c r="I21" s="167">
        <v>551</v>
      </c>
      <c r="J21" s="167"/>
      <c r="K21" s="167"/>
      <c r="L21" s="167"/>
      <c r="M21" s="167"/>
      <c r="N21" s="167"/>
      <c r="O21" s="168"/>
    </row>
    <row r="22" spans="1:15" x14ac:dyDescent="0.2">
      <c r="A22" s="165">
        <v>60108</v>
      </c>
      <c r="B22" s="169" t="s">
        <v>81</v>
      </c>
      <c r="C22" s="156">
        <v>32</v>
      </c>
      <c r="D22" s="167">
        <v>26</v>
      </c>
      <c r="E22" s="167">
        <v>20</v>
      </c>
      <c r="F22" s="167">
        <v>31</v>
      </c>
      <c r="G22" s="167">
        <v>22</v>
      </c>
      <c r="H22" s="167">
        <v>29</v>
      </c>
      <c r="I22" s="167">
        <v>28</v>
      </c>
      <c r="J22" s="167"/>
      <c r="K22" s="167"/>
      <c r="L22" s="167"/>
      <c r="M22" s="167"/>
      <c r="N22" s="167"/>
      <c r="O22" s="168"/>
    </row>
    <row r="23" spans="1:15" x14ac:dyDescent="0.2">
      <c r="A23" s="165">
        <v>60109</v>
      </c>
      <c r="B23" s="155" t="s">
        <v>82</v>
      </c>
      <c r="C23" s="156">
        <v>764</v>
      </c>
      <c r="D23" s="167">
        <v>758</v>
      </c>
      <c r="E23" s="167">
        <v>788</v>
      </c>
      <c r="F23" s="167">
        <v>801</v>
      </c>
      <c r="G23" s="167">
        <v>823</v>
      </c>
      <c r="H23" s="167">
        <v>807</v>
      </c>
      <c r="I23" s="167">
        <v>702</v>
      </c>
      <c r="J23" s="167"/>
      <c r="K23" s="167"/>
      <c r="L23" s="167"/>
      <c r="M23" s="167"/>
      <c r="N23" s="167"/>
      <c r="O23" s="168"/>
    </row>
    <row r="24" spans="1:15" x14ac:dyDescent="0.2">
      <c r="A24" s="165">
        <v>60110</v>
      </c>
      <c r="B24" s="155" t="s">
        <v>83</v>
      </c>
      <c r="C24" s="156">
        <v>1332</v>
      </c>
      <c r="D24" s="167">
        <v>1423</v>
      </c>
      <c r="E24" s="167">
        <v>1529</v>
      </c>
      <c r="F24" s="167">
        <v>1463</v>
      </c>
      <c r="G24" s="167">
        <v>1502</v>
      </c>
      <c r="H24" s="167">
        <v>1440</v>
      </c>
      <c r="I24" s="167">
        <v>1319</v>
      </c>
      <c r="J24" s="167"/>
      <c r="K24" s="167"/>
      <c r="L24" s="167"/>
      <c r="M24" s="167"/>
      <c r="N24" s="167"/>
      <c r="O24" s="168"/>
    </row>
    <row r="25" spans="1:15" x14ac:dyDescent="0.2">
      <c r="A25" s="165">
        <v>60111</v>
      </c>
      <c r="B25" s="155" t="s">
        <v>84</v>
      </c>
      <c r="C25" s="156">
        <v>222</v>
      </c>
      <c r="D25" s="167">
        <v>252</v>
      </c>
      <c r="E25" s="167">
        <v>239</v>
      </c>
      <c r="F25" s="167">
        <v>244</v>
      </c>
      <c r="G25" s="167">
        <v>239</v>
      </c>
      <c r="H25" s="167">
        <v>243</v>
      </c>
      <c r="I25" s="167">
        <v>115</v>
      </c>
      <c r="J25" s="167"/>
      <c r="K25" s="167"/>
      <c r="L25" s="167"/>
      <c r="M25" s="167"/>
      <c r="N25" s="167"/>
      <c r="O25" s="168"/>
    </row>
    <row r="26" spans="1:15" x14ac:dyDescent="0.2">
      <c r="A26" s="165">
        <v>60112</v>
      </c>
      <c r="B26" s="169" t="s">
        <v>85</v>
      </c>
      <c r="C26" s="156">
        <v>728</v>
      </c>
      <c r="D26" s="167">
        <v>766</v>
      </c>
      <c r="E26" s="167">
        <v>826</v>
      </c>
      <c r="F26" s="167">
        <v>811</v>
      </c>
      <c r="G26" s="167">
        <v>784</v>
      </c>
      <c r="H26" s="167">
        <v>799</v>
      </c>
      <c r="I26" s="167">
        <v>748</v>
      </c>
      <c r="J26" s="167"/>
      <c r="K26" s="167"/>
      <c r="L26" s="167"/>
      <c r="M26" s="167"/>
      <c r="N26" s="167"/>
      <c r="O26" s="168"/>
    </row>
    <row r="27" spans="1:15" x14ac:dyDescent="0.2">
      <c r="A27" s="165">
        <v>60113</v>
      </c>
      <c r="B27" s="170" t="s">
        <v>86</v>
      </c>
      <c r="C27" s="156">
        <v>71</v>
      </c>
      <c r="D27" s="167">
        <v>82</v>
      </c>
      <c r="E27" s="167">
        <v>88</v>
      </c>
      <c r="F27" s="167">
        <v>91</v>
      </c>
      <c r="G27" s="167">
        <v>104</v>
      </c>
      <c r="H27" s="167">
        <v>107</v>
      </c>
      <c r="I27" s="167">
        <v>54</v>
      </c>
      <c r="J27" s="167"/>
      <c r="K27" s="167"/>
      <c r="L27" s="167"/>
      <c r="M27" s="167"/>
      <c r="N27" s="167"/>
      <c r="O27" s="168"/>
    </row>
    <row r="28" spans="1:15" x14ac:dyDescent="0.2">
      <c r="A28" s="165">
        <v>60114</v>
      </c>
      <c r="B28" s="155" t="s">
        <v>87</v>
      </c>
      <c r="C28" s="156">
        <v>786</v>
      </c>
      <c r="D28" s="167">
        <v>832</v>
      </c>
      <c r="E28" s="167">
        <v>870</v>
      </c>
      <c r="F28" s="167">
        <v>883</v>
      </c>
      <c r="G28" s="167">
        <v>906</v>
      </c>
      <c r="H28" s="167">
        <v>906</v>
      </c>
      <c r="I28" s="167">
        <v>743</v>
      </c>
      <c r="J28" s="167"/>
      <c r="K28" s="167"/>
      <c r="L28" s="167"/>
      <c r="M28" s="167"/>
      <c r="N28" s="167"/>
      <c r="O28" s="168"/>
    </row>
    <row r="29" spans="1:15" x14ac:dyDescent="0.2">
      <c r="A29" s="165">
        <v>60115</v>
      </c>
      <c r="B29" s="155" t="s">
        <v>88</v>
      </c>
      <c r="C29" s="156">
        <v>673</v>
      </c>
      <c r="D29" s="167">
        <v>683</v>
      </c>
      <c r="E29" s="167">
        <v>748</v>
      </c>
      <c r="F29" s="167">
        <v>788</v>
      </c>
      <c r="G29" s="167">
        <v>772</v>
      </c>
      <c r="H29" s="167">
        <v>792</v>
      </c>
      <c r="I29" s="167">
        <v>654</v>
      </c>
      <c r="J29" s="167"/>
      <c r="K29" s="167"/>
      <c r="L29" s="167"/>
      <c r="M29" s="167"/>
      <c r="N29" s="167"/>
      <c r="O29" s="168"/>
    </row>
    <row r="30" spans="1:15" x14ac:dyDescent="0.2">
      <c r="A30" s="165">
        <v>60116</v>
      </c>
      <c r="B30" s="155" t="s">
        <v>89</v>
      </c>
      <c r="C30" s="156">
        <v>701</v>
      </c>
      <c r="D30" s="167">
        <v>717</v>
      </c>
      <c r="E30" s="167">
        <v>722</v>
      </c>
      <c r="F30" s="167">
        <v>741</v>
      </c>
      <c r="G30" s="167">
        <v>748</v>
      </c>
      <c r="H30" s="167">
        <v>732</v>
      </c>
      <c r="I30" s="167">
        <v>685</v>
      </c>
      <c r="J30" s="167"/>
      <c r="K30" s="167"/>
      <c r="L30" s="167"/>
      <c r="M30" s="167"/>
      <c r="N30" s="167"/>
      <c r="O30" s="168"/>
    </row>
    <row r="31" spans="1:15" x14ac:dyDescent="0.2">
      <c r="A31" s="165">
        <v>60117</v>
      </c>
      <c r="B31" s="155" t="s">
        <v>90</v>
      </c>
      <c r="C31" s="156">
        <v>618</v>
      </c>
      <c r="D31" s="167">
        <v>655</v>
      </c>
      <c r="E31" s="167">
        <v>683</v>
      </c>
      <c r="F31" s="167">
        <v>703</v>
      </c>
      <c r="G31" s="167">
        <v>707</v>
      </c>
      <c r="H31" s="167">
        <v>727</v>
      </c>
      <c r="I31" s="167">
        <v>639</v>
      </c>
      <c r="J31" s="167"/>
      <c r="K31" s="167"/>
      <c r="L31" s="167"/>
      <c r="M31" s="167"/>
      <c r="N31" s="167"/>
      <c r="O31" s="168"/>
    </row>
    <row r="32" spans="1:15" x14ac:dyDescent="0.2">
      <c r="A32" s="165">
        <v>60118</v>
      </c>
      <c r="B32" s="155" t="s">
        <v>91</v>
      </c>
      <c r="C32" s="156">
        <v>576</v>
      </c>
      <c r="D32" s="167">
        <v>582</v>
      </c>
      <c r="E32" s="167">
        <v>618</v>
      </c>
      <c r="F32" s="167">
        <v>650</v>
      </c>
      <c r="G32" s="167">
        <v>669</v>
      </c>
      <c r="H32" s="167">
        <v>671</v>
      </c>
      <c r="I32" s="167">
        <v>531</v>
      </c>
      <c r="J32" s="167"/>
      <c r="K32" s="167"/>
      <c r="L32" s="167"/>
      <c r="M32" s="167"/>
      <c r="N32" s="167"/>
      <c r="O32" s="168"/>
    </row>
    <row r="33" spans="1:15" x14ac:dyDescent="0.2">
      <c r="A33" s="165">
        <v>60119</v>
      </c>
      <c r="B33" s="155" t="s">
        <v>92</v>
      </c>
      <c r="C33" s="156">
        <v>876</v>
      </c>
      <c r="D33" s="167">
        <v>932</v>
      </c>
      <c r="E33" s="167">
        <v>1007</v>
      </c>
      <c r="F33" s="167">
        <v>1021</v>
      </c>
      <c r="G33" s="167">
        <v>1019</v>
      </c>
      <c r="H33" s="167">
        <v>1021</v>
      </c>
      <c r="I33" s="167">
        <v>885</v>
      </c>
      <c r="J33" s="167"/>
      <c r="K33" s="167"/>
      <c r="L33" s="167"/>
      <c r="M33" s="167"/>
      <c r="N33" s="167"/>
      <c r="O33" s="168"/>
    </row>
    <row r="34" spans="1:15" x14ac:dyDescent="0.2">
      <c r="A34" s="165">
        <v>60120</v>
      </c>
      <c r="B34" s="155" t="s">
        <v>93</v>
      </c>
      <c r="C34" s="156">
        <v>1328</v>
      </c>
      <c r="D34" s="167">
        <v>1402</v>
      </c>
      <c r="E34" s="167">
        <v>1458</v>
      </c>
      <c r="F34" s="167">
        <v>1510</v>
      </c>
      <c r="G34" s="167">
        <v>1531</v>
      </c>
      <c r="H34" s="167">
        <v>1628</v>
      </c>
      <c r="I34" s="167">
        <v>1297</v>
      </c>
      <c r="J34" s="167"/>
      <c r="K34" s="167"/>
      <c r="L34" s="167"/>
      <c r="M34" s="167"/>
      <c r="N34" s="167"/>
      <c r="O34" s="168"/>
    </row>
    <row r="35" spans="1:15" x14ac:dyDescent="0.2">
      <c r="A35" s="165">
        <v>60121</v>
      </c>
      <c r="B35" s="155" t="s">
        <v>94</v>
      </c>
      <c r="C35" s="156">
        <v>1405</v>
      </c>
      <c r="D35" s="167">
        <v>1458</v>
      </c>
      <c r="E35" s="167">
        <v>1478</v>
      </c>
      <c r="F35" s="167">
        <v>1496</v>
      </c>
      <c r="G35" s="167">
        <v>1503</v>
      </c>
      <c r="H35" s="167">
        <v>1519</v>
      </c>
      <c r="I35" s="167">
        <v>1350</v>
      </c>
      <c r="J35" s="167"/>
      <c r="K35" s="167"/>
      <c r="L35" s="167"/>
      <c r="M35" s="167"/>
      <c r="N35" s="167"/>
      <c r="O35" s="168"/>
    </row>
    <row r="36" spans="1:15" x14ac:dyDescent="0.2">
      <c r="A36" s="165">
        <v>60122</v>
      </c>
      <c r="B36" s="155" t="s">
        <v>95</v>
      </c>
      <c r="C36" s="156">
        <v>2049</v>
      </c>
      <c r="D36" s="167">
        <v>2107</v>
      </c>
      <c r="E36" s="167">
        <v>2175</v>
      </c>
      <c r="F36" s="167">
        <v>2258</v>
      </c>
      <c r="G36" s="167">
        <v>2297</v>
      </c>
      <c r="H36" s="167">
        <v>2298</v>
      </c>
      <c r="I36" s="167">
        <v>2081</v>
      </c>
      <c r="J36" s="167"/>
      <c r="K36" s="167"/>
      <c r="L36" s="167"/>
      <c r="M36" s="167"/>
      <c r="N36" s="167"/>
      <c r="O36" s="168"/>
    </row>
    <row r="37" spans="1:15" x14ac:dyDescent="0.2">
      <c r="A37" s="165">
        <v>60123</v>
      </c>
      <c r="B37" s="155" t="s">
        <v>96</v>
      </c>
      <c r="C37" s="156">
        <v>1172</v>
      </c>
      <c r="D37" s="167">
        <v>1484</v>
      </c>
      <c r="E37" s="167">
        <v>1468</v>
      </c>
      <c r="F37" s="167">
        <v>1602</v>
      </c>
      <c r="G37" s="167">
        <v>1490</v>
      </c>
      <c r="H37" s="167">
        <v>1554</v>
      </c>
      <c r="I37" s="167">
        <v>1237</v>
      </c>
      <c r="J37" s="167"/>
      <c r="K37" s="167"/>
      <c r="L37" s="167"/>
      <c r="M37" s="167"/>
      <c r="N37" s="167"/>
      <c r="O37" s="168"/>
    </row>
    <row r="38" spans="1:15" x14ac:dyDescent="0.2">
      <c r="A38" s="165">
        <v>60124</v>
      </c>
      <c r="B38" s="155" t="s">
        <v>97</v>
      </c>
      <c r="C38" s="156">
        <v>834</v>
      </c>
      <c r="D38" s="167">
        <v>879</v>
      </c>
      <c r="E38" s="167">
        <v>911</v>
      </c>
      <c r="F38" s="167">
        <v>986</v>
      </c>
      <c r="G38" s="167">
        <v>986</v>
      </c>
      <c r="H38" s="167">
        <v>1003</v>
      </c>
      <c r="I38" s="167">
        <v>625</v>
      </c>
      <c r="J38" s="167"/>
      <c r="K38" s="167"/>
      <c r="L38" s="167"/>
      <c r="M38" s="167"/>
      <c r="N38" s="167"/>
      <c r="O38" s="168"/>
    </row>
    <row r="39" spans="1:15" x14ac:dyDescent="0.2">
      <c r="A39" s="165">
        <v>60125</v>
      </c>
      <c r="B39" s="155" t="s">
        <v>98</v>
      </c>
      <c r="C39" s="156">
        <v>1388</v>
      </c>
      <c r="D39" s="167">
        <v>1390</v>
      </c>
      <c r="E39" s="167">
        <v>1580</v>
      </c>
      <c r="F39" s="167">
        <v>1705</v>
      </c>
      <c r="G39" s="167">
        <v>1610</v>
      </c>
      <c r="H39" s="167">
        <v>1462</v>
      </c>
      <c r="I39" s="167">
        <v>1266</v>
      </c>
      <c r="J39" s="167"/>
      <c r="K39" s="167"/>
      <c r="L39" s="167"/>
      <c r="M39" s="167"/>
      <c r="N39" s="167"/>
      <c r="O39" s="168"/>
    </row>
    <row r="40" spans="1:15" x14ac:dyDescent="0.2">
      <c r="A40" s="165">
        <v>60126</v>
      </c>
      <c r="B40" s="155" t="s">
        <v>99</v>
      </c>
      <c r="C40" s="156">
        <v>953</v>
      </c>
      <c r="D40" s="167">
        <v>1022</v>
      </c>
      <c r="E40" s="167">
        <v>1099</v>
      </c>
      <c r="F40" s="167">
        <v>1140</v>
      </c>
      <c r="G40" s="167">
        <v>1095</v>
      </c>
      <c r="H40" s="167">
        <v>1080</v>
      </c>
      <c r="I40" s="167">
        <v>1080</v>
      </c>
      <c r="J40" s="167"/>
      <c r="K40" s="167"/>
      <c r="L40" s="167"/>
      <c r="M40" s="167"/>
      <c r="N40" s="167"/>
      <c r="O40" s="168"/>
    </row>
    <row r="41" spans="1:15" x14ac:dyDescent="0.2">
      <c r="A41" s="165">
        <v>60127</v>
      </c>
      <c r="B41" s="155" t="s">
        <v>100</v>
      </c>
      <c r="C41" s="156">
        <v>2730</v>
      </c>
      <c r="D41" s="167">
        <v>1625</v>
      </c>
      <c r="E41" s="167">
        <v>1554</v>
      </c>
      <c r="F41" s="167">
        <v>1252</v>
      </c>
      <c r="G41" s="167">
        <v>1688</v>
      </c>
      <c r="H41" s="167">
        <v>1612</v>
      </c>
      <c r="I41" s="167">
        <v>1243</v>
      </c>
      <c r="J41" s="167"/>
      <c r="K41" s="167"/>
      <c r="L41" s="167"/>
      <c r="M41" s="167"/>
      <c r="N41" s="167"/>
      <c r="O41" s="168"/>
    </row>
    <row r="42" spans="1:15" x14ac:dyDescent="0.2">
      <c r="A42" s="165">
        <v>60128</v>
      </c>
      <c r="B42" s="155" t="s">
        <v>101</v>
      </c>
      <c r="C42" s="156">
        <v>995</v>
      </c>
      <c r="D42" s="167">
        <v>1040</v>
      </c>
      <c r="E42" s="167">
        <v>1067</v>
      </c>
      <c r="F42" s="167">
        <v>1145</v>
      </c>
      <c r="G42" s="167">
        <v>1199</v>
      </c>
      <c r="H42" s="167">
        <v>1190</v>
      </c>
      <c r="I42" s="167">
        <v>820</v>
      </c>
      <c r="J42" s="167"/>
      <c r="K42" s="167"/>
      <c r="L42" s="167"/>
      <c r="M42" s="167"/>
      <c r="N42" s="167"/>
      <c r="O42" s="168"/>
    </row>
    <row r="43" spans="1:15" x14ac:dyDescent="0.2">
      <c r="A43" s="165">
        <v>60130</v>
      </c>
      <c r="B43" s="169" t="s">
        <v>102</v>
      </c>
      <c r="C43" s="156">
        <v>280</v>
      </c>
      <c r="D43" s="167">
        <v>282</v>
      </c>
      <c r="E43" s="167">
        <v>315</v>
      </c>
      <c r="F43" s="167">
        <v>278</v>
      </c>
      <c r="G43" s="167">
        <v>282</v>
      </c>
      <c r="H43" s="167">
        <v>302</v>
      </c>
      <c r="I43" s="167">
        <v>204</v>
      </c>
      <c r="J43" s="167"/>
      <c r="K43" s="167"/>
      <c r="L43" s="167"/>
      <c r="M43" s="167"/>
      <c r="N43" s="167"/>
      <c r="O43" s="168"/>
    </row>
    <row r="44" spans="1:15" x14ac:dyDescent="0.2">
      <c r="A44" s="165">
        <v>65101</v>
      </c>
      <c r="B44" s="155" t="s">
        <v>103</v>
      </c>
      <c r="C44" s="156">
        <v>1177</v>
      </c>
      <c r="D44" s="167">
        <v>1175</v>
      </c>
      <c r="E44" s="167">
        <v>1334</v>
      </c>
      <c r="F44" s="167">
        <v>1434</v>
      </c>
      <c r="G44" s="167">
        <v>1454</v>
      </c>
      <c r="H44" s="167">
        <v>1420</v>
      </c>
      <c r="I44" s="167">
        <v>1159</v>
      </c>
      <c r="J44" s="167"/>
      <c r="K44" s="167"/>
      <c r="L44" s="167"/>
      <c r="M44" s="167"/>
      <c r="N44" s="167"/>
      <c r="O44" s="168"/>
    </row>
    <row r="45" spans="1:15" x14ac:dyDescent="0.2">
      <c r="A45" s="165">
        <v>65102</v>
      </c>
      <c r="B45" s="155" t="s">
        <v>104</v>
      </c>
      <c r="C45" s="156">
        <v>65</v>
      </c>
      <c r="D45" s="167">
        <v>65</v>
      </c>
      <c r="E45" s="167">
        <v>75</v>
      </c>
      <c r="F45" s="167">
        <v>78</v>
      </c>
      <c r="G45" s="167">
        <v>91</v>
      </c>
      <c r="H45" s="167">
        <v>92</v>
      </c>
      <c r="I45" s="167">
        <v>72</v>
      </c>
      <c r="J45" s="167"/>
      <c r="K45" s="167"/>
      <c r="L45" s="167"/>
      <c r="M45" s="167"/>
      <c r="N45" s="167"/>
      <c r="O45" s="168"/>
    </row>
    <row r="46" spans="1:15" x14ac:dyDescent="0.2">
      <c r="A46" s="165">
        <v>65103</v>
      </c>
      <c r="B46" s="155" t="s">
        <v>105</v>
      </c>
      <c r="C46" s="156">
        <v>3</v>
      </c>
      <c r="D46" s="167">
        <v>4</v>
      </c>
      <c r="E46" s="167">
        <v>10</v>
      </c>
      <c r="F46" s="167">
        <v>17</v>
      </c>
      <c r="G46" s="167">
        <v>10</v>
      </c>
      <c r="H46" s="167">
        <v>13</v>
      </c>
      <c r="I46" s="167">
        <v>13</v>
      </c>
      <c r="J46" s="167"/>
      <c r="K46" s="167"/>
      <c r="L46" s="167"/>
      <c r="M46" s="167"/>
      <c r="N46" s="167"/>
      <c r="O46" s="168"/>
    </row>
    <row r="47" spans="1:15" x14ac:dyDescent="0.2">
      <c r="A47" s="165">
        <v>65104</v>
      </c>
      <c r="B47" s="155" t="s">
        <v>106</v>
      </c>
      <c r="C47" s="156">
        <v>7</v>
      </c>
      <c r="D47" s="167">
        <v>7</v>
      </c>
      <c r="E47" s="167">
        <v>7</v>
      </c>
      <c r="F47" s="167">
        <v>10</v>
      </c>
      <c r="G47" s="167">
        <v>10</v>
      </c>
      <c r="H47" s="167">
        <v>13</v>
      </c>
      <c r="I47" s="167">
        <v>14</v>
      </c>
      <c r="J47" s="167"/>
      <c r="K47" s="167"/>
      <c r="L47" s="167"/>
      <c r="M47" s="167"/>
      <c r="N47" s="167"/>
      <c r="O47" s="168"/>
    </row>
    <row r="48" spans="1:15" x14ac:dyDescent="0.2">
      <c r="A48" s="165">
        <v>65105</v>
      </c>
      <c r="B48" s="155" t="s">
        <v>107</v>
      </c>
      <c r="C48" s="156">
        <v>124</v>
      </c>
      <c r="D48" s="167">
        <v>124</v>
      </c>
      <c r="E48" s="167">
        <v>181</v>
      </c>
      <c r="F48" s="167">
        <v>182</v>
      </c>
      <c r="G48" s="167">
        <v>178</v>
      </c>
      <c r="H48" s="167">
        <v>180</v>
      </c>
      <c r="I48" s="167">
        <v>122</v>
      </c>
      <c r="J48" s="167"/>
      <c r="K48" s="167"/>
      <c r="L48" s="167"/>
      <c r="M48" s="167"/>
      <c r="N48" s="167"/>
      <c r="O48" s="168"/>
    </row>
    <row r="49" spans="1:15" x14ac:dyDescent="0.2">
      <c r="A49" s="165">
        <v>65106</v>
      </c>
      <c r="B49" s="155" t="s">
        <v>108</v>
      </c>
      <c r="C49" s="156">
        <v>12</v>
      </c>
      <c r="D49" s="167">
        <v>12</v>
      </c>
      <c r="E49" s="167">
        <v>15</v>
      </c>
      <c r="F49" s="167">
        <v>16</v>
      </c>
      <c r="G49" s="167">
        <v>17</v>
      </c>
      <c r="H49" s="167">
        <v>18</v>
      </c>
      <c r="I49" s="167">
        <v>8</v>
      </c>
      <c r="J49" s="167"/>
      <c r="K49" s="167"/>
      <c r="L49" s="167"/>
      <c r="M49" s="167"/>
      <c r="N49" s="167"/>
      <c r="O49" s="168"/>
    </row>
    <row r="50" spans="1:15" x14ac:dyDescent="0.2">
      <c r="A50" s="165">
        <v>65107</v>
      </c>
      <c r="B50" s="155" t="s">
        <v>109</v>
      </c>
      <c r="C50" s="156">
        <v>188</v>
      </c>
      <c r="D50" s="167">
        <v>187</v>
      </c>
      <c r="E50" s="167">
        <v>207</v>
      </c>
      <c r="F50" s="167">
        <v>190</v>
      </c>
      <c r="G50" s="167">
        <v>203</v>
      </c>
      <c r="H50" s="167">
        <v>206</v>
      </c>
      <c r="I50" s="167">
        <v>190</v>
      </c>
      <c r="J50" s="167"/>
      <c r="K50" s="167"/>
      <c r="L50" s="167"/>
      <c r="M50" s="167"/>
      <c r="N50" s="167"/>
      <c r="O50" s="168"/>
    </row>
    <row r="51" spans="1:15" x14ac:dyDescent="0.2">
      <c r="A51" s="165">
        <v>65108</v>
      </c>
      <c r="B51" s="155" t="s">
        <v>110</v>
      </c>
      <c r="C51" s="156">
        <v>244</v>
      </c>
      <c r="D51" s="167">
        <v>257</v>
      </c>
      <c r="E51" s="167">
        <v>275</v>
      </c>
      <c r="F51" s="167">
        <v>283</v>
      </c>
      <c r="G51" s="167">
        <v>274</v>
      </c>
      <c r="H51" s="167">
        <v>258</v>
      </c>
      <c r="I51" s="167">
        <v>220</v>
      </c>
      <c r="J51" s="167"/>
      <c r="K51" s="167"/>
      <c r="L51" s="167"/>
      <c r="M51" s="167"/>
      <c r="N51" s="167"/>
      <c r="O51" s="168"/>
    </row>
    <row r="52" spans="1:15" x14ac:dyDescent="0.2">
      <c r="A52" s="165">
        <v>65109</v>
      </c>
      <c r="B52" s="155" t="s">
        <v>111</v>
      </c>
      <c r="C52" s="156">
        <v>21</v>
      </c>
      <c r="D52" s="167">
        <v>21</v>
      </c>
      <c r="E52" s="167">
        <v>21</v>
      </c>
      <c r="F52" s="167">
        <v>28</v>
      </c>
      <c r="G52" s="167">
        <v>30</v>
      </c>
      <c r="H52" s="167">
        <v>28</v>
      </c>
      <c r="I52" s="167">
        <v>22</v>
      </c>
      <c r="J52" s="167"/>
      <c r="K52" s="167"/>
      <c r="L52" s="167"/>
      <c r="M52" s="167"/>
      <c r="N52" s="167"/>
      <c r="O52" s="168"/>
    </row>
    <row r="53" spans="1:15" ht="25.5" x14ac:dyDescent="0.2">
      <c r="A53" s="165">
        <v>65110</v>
      </c>
      <c r="B53" s="155" t="s">
        <v>112</v>
      </c>
      <c r="C53" s="156">
        <v>205</v>
      </c>
      <c r="D53" s="167">
        <v>155</v>
      </c>
      <c r="E53" s="167">
        <v>176</v>
      </c>
      <c r="F53" s="167">
        <v>193</v>
      </c>
      <c r="G53" s="167">
        <v>169</v>
      </c>
      <c r="H53" s="167">
        <v>200</v>
      </c>
      <c r="I53" s="167">
        <v>191</v>
      </c>
      <c r="J53" s="167"/>
      <c r="K53" s="167"/>
      <c r="L53" s="167"/>
      <c r="M53" s="167"/>
      <c r="N53" s="167"/>
      <c r="O53" s="168"/>
    </row>
    <row r="54" spans="1:15" x14ac:dyDescent="0.2">
      <c r="A54" s="165">
        <v>65111</v>
      </c>
      <c r="B54" s="155" t="s">
        <v>113</v>
      </c>
      <c r="C54" s="156">
        <v>183</v>
      </c>
      <c r="D54" s="167">
        <v>179</v>
      </c>
      <c r="E54" s="167">
        <v>271</v>
      </c>
      <c r="F54" s="167">
        <v>260</v>
      </c>
      <c r="G54" s="167">
        <v>218</v>
      </c>
      <c r="H54" s="167">
        <v>218</v>
      </c>
      <c r="I54" s="167">
        <v>204</v>
      </c>
      <c r="J54" s="167"/>
      <c r="K54" s="167"/>
      <c r="L54" s="167"/>
      <c r="M54" s="167"/>
      <c r="N54" s="167"/>
      <c r="O54" s="168"/>
    </row>
    <row r="55" spans="1:15" x14ac:dyDescent="0.2">
      <c r="A55" s="165">
        <v>65112</v>
      </c>
      <c r="B55" s="155" t="s">
        <v>114</v>
      </c>
      <c r="C55" s="156">
        <v>374</v>
      </c>
      <c r="D55" s="167">
        <v>369</v>
      </c>
      <c r="E55" s="167">
        <v>452</v>
      </c>
      <c r="F55" s="167">
        <v>458</v>
      </c>
      <c r="G55" s="167">
        <v>429</v>
      </c>
      <c r="H55" s="167">
        <v>502</v>
      </c>
      <c r="I55" s="167">
        <v>377</v>
      </c>
      <c r="J55" s="167"/>
      <c r="K55" s="167"/>
      <c r="L55" s="167"/>
      <c r="M55" s="167"/>
      <c r="N55" s="167"/>
      <c r="O55" s="168"/>
    </row>
    <row r="56" spans="1:15" x14ac:dyDescent="0.2">
      <c r="A56" s="165">
        <v>65113</v>
      </c>
      <c r="B56" s="155" t="s">
        <v>115</v>
      </c>
      <c r="C56" s="156">
        <v>36</v>
      </c>
      <c r="D56" s="167">
        <v>36</v>
      </c>
      <c r="E56" s="167">
        <v>58</v>
      </c>
      <c r="F56" s="167">
        <v>56</v>
      </c>
      <c r="G56" s="167">
        <v>50</v>
      </c>
      <c r="H56" s="167">
        <v>52</v>
      </c>
      <c r="I56" s="167">
        <v>34</v>
      </c>
      <c r="J56" s="167"/>
      <c r="K56" s="167"/>
      <c r="L56" s="167"/>
      <c r="M56" s="167"/>
      <c r="N56" s="167"/>
      <c r="O56" s="168"/>
    </row>
    <row r="57" spans="1:15" x14ac:dyDescent="0.2">
      <c r="A57" s="165">
        <v>65114</v>
      </c>
      <c r="B57" s="155" t="s">
        <v>116</v>
      </c>
      <c r="C57" s="156">
        <v>51</v>
      </c>
      <c r="D57" s="167">
        <v>86</v>
      </c>
      <c r="E57" s="167">
        <v>47</v>
      </c>
      <c r="F57" s="167">
        <v>47</v>
      </c>
      <c r="G57" s="167">
        <v>50</v>
      </c>
      <c r="H57" s="167">
        <v>52</v>
      </c>
      <c r="I57" s="167">
        <v>37</v>
      </c>
      <c r="J57" s="167"/>
      <c r="K57" s="167"/>
      <c r="L57" s="167"/>
      <c r="M57" s="167"/>
      <c r="N57" s="167"/>
      <c r="O57" s="168"/>
    </row>
    <row r="58" spans="1:15" x14ac:dyDescent="0.2">
      <c r="A58" s="165">
        <v>65115</v>
      </c>
      <c r="B58" s="155" t="s">
        <v>117</v>
      </c>
      <c r="C58" s="156">
        <v>7</v>
      </c>
      <c r="D58" s="167">
        <v>7</v>
      </c>
      <c r="E58" s="167">
        <v>7</v>
      </c>
      <c r="F58" s="167">
        <v>8</v>
      </c>
      <c r="G58" s="167">
        <v>8</v>
      </c>
      <c r="H58" s="167">
        <v>8</v>
      </c>
      <c r="I58" s="167">
        <v>8</v>
      </c>
      <c r="J58" s="167"/>
      <c r="K58" s="167"/>
      <c r="L58" s="167"/>
      <c r="M58" s="167"/>
      <c r="N58" s="167"/>
      <c r="O58" s="168"/>
    </row>
    <row r="59" spans="1:15" ht="25.5" x14ac:dyDescent="0.2">
      <c r="A59" s="165">
        <v>65116</v>
      </c>
      <c r="B59" s="155" t="s">
        <v>118</v>
      </c>
      <c r="C59" s="156">
        <v>101</v>
      </c>
      <c r="D59" s="167">
        <v>101</v>
      </c>
      <c r="E59" s="167">
        <v>108</v>
      </c>
      <c r="F59" s="167">
        <v>174</v>
      </c>
      <c r="G59" s="167">
        <v>173</v>
      </c>
      <c r="H59" s="167">
        <v>123</v>
      </c>
      <c r="I59" s="167">
        <v>125</v>
      </c>
      <c r="J59" s="167"/>
      <c r="K59" s="167"/>
      <c r="L59" s="167"/>
      <c r="M59" s="167"/>
      <c r="N59" s="167"/>
      <c r="O59" s="168"/>
    </row>
    <row r="60" spans="1:15" x14ac:dyDescent="0.2">
      <c r="A60" s="165">
        <v>80000</v>
      </c>
      <c r="B60" s="171" t="s">
        <v>119</v>
      </c>
      <c r="C60" s="156">
        <v>0</v>
      </c>
      <c r="D60" s="167">
        <v>0</v>
      </c>
      <c r="E60" s="167">
        <v>0</v>
      </c>
      <c r="F60" s="167">
        <v>0</v>
      </c>
      <c r="G60" s="167">
        <v>0</v>
      </c>
      <c r="H60" s="167">
        <v>0</v>
      </c>
      <c r="I60" s="167">
        <v>0</v>
      </c>
      <c r="J60" s="167"/>
      <c r="K60" s="167"/>
      <c r="L60" s="167"/>
      <c r="M60" s="167"/>
      <c r="N60" s="167"/>
      <c r="O60" s="138"/>
    </row>
    <row r="61" spans="1:15" ht="25.5" x14ac:dyDescent="0.2">
      <c r="A61" s="154">
        <v>80102</v>
      </c>
      <c r="B61" s="169" t="s">
        <v>120</v>
      </c>
      <c r="C61" s="156">
        <v>0</v>
      </c>
      <c r="D61" s="167">
        <v>0</v>
      </c>
      <c r="E61" s="167">
        <v>0</v>
      </c>
      <c r="F61" s="167">
        <v>0</v>
      </c>
      <c r="G61" s="167">
        <v>0</v>
      </c>
      <c r="H61" s="167">
        <v>0</v>
      </c>
      <c r="I61" s="167">
        <v>0</v>
      </c>
      <c r="J61" s="167"/>
      <c r="K61" s="167"/>
      <c r="L61" s="167"/>
      <c r="M61" s="167"/>
      <c r="N61" s="167"/>
      <c r="O61" s="168"/>
    </row>
    <row r="62" spans="1:15" x14ac:dyDescent="0.2">
      <c r="A62" s="154">
        <v>80104</v>
      </c>
      <c r="B62" s="169" t="s">
        <v>121</v>
      </c>
      <c r="C62" s="156">
        <v>42</v>
      </c>
      <c r="D62" s="167">
        <v>43</v>
      </c>
      <c r="E62" s="167">
        <v>46</v>
      </c>
      <c r="F62" s="167">
        <v>52</v>
      </c>
      <c r="G62" s="167">
        <v>50</v>
      </c>
      <c r="H62" s="167">
        <v>45</v>
      </c>
      <c r="I62" s="167">
        <v>45</v>
      </c>
      <c r="J62" s="167"/>
      <c r="K62" s="167"/>
      <c r="L62" s="167"/>
      <c r="M62" s="167"/>
      <c r="N62" s="167"/>
      <c r="O62" s="168"/>
    </row>
    <row r="63" spans="1:15" x14ac:dyDescent="0.2">
      <c r="A63" s="165">
        <v>80105</v>
      </c>
      <c r="B63" s="169" t="s">
        <v>122</v>
      </c>
      <c r="C63" s="156">
        <v>69</v>
      </c>
      <c r="D63" s="167">
        <v>69</v>
      </c>
      <c r="E63" s="167">
        <v>66</v>
      </c>
      <c r="F63" s="167">
        <v>69</v>
      </c>
      <c r="G63" s="167">
        <v>70</v>
      </c>
      <c r="H63" s="167">
        <v>78</v>
      </c>
      <c r="I63" s="167">
        <v>66</v>
      </c>
      <c r="J63" s="167"/>
      <c r="K63" s="167"/>
      <c r="L63" s="167"/>
      <c r="M63" s="167"/>
      <c r="N63" s="167"/>
      <c r="O63" s="168"/>
    </row>
    <row r="64" spans="1:15" ht="25.5" x14ac:dyDescent="0.2">
      <c r="A64" s="165">
        <v>80106</v>
      </c>
      <c r="B64" s="169" t="s">
        <v>123</v>
      </c>
      <c r="C64" s="156">
        <v>0</v>
      </c>
      <c r="D64" s="167">
        <v>0</v>
      </c>
      <c r="E64" s="167">
        <v>0</v>
      </c>
      <c r="F64" s="167">
        <v>0</v>
      </c>
      <c r="G64" s="167">
        <v>0</v>
      </c>
      <c r="H64" s="167">
        <v>0</v>
      </c>
      <c r="I64" s="167">
        <v>0</v>
      </c>
      <c r="J64" s="167"/>
      <c r="K64" s="167"/>
      <c r="L64" s="167"/>
      <c r="M64" s="167"/>
      <c r="N64" s="167"/>
      <c r="O64" s="168"/>
    </row>
    <row r="65" spans="1:15" x14ac:dyDescent="0.2">
      <c r="A65" s="165">
        <v>80107</v>
      </c>
      <c r="B65" s="170" t="s">
        <v>124</v>
      </c>
      <c r="C65" s="156">
        <v>0</v>
      </c>
      <c r="D65" s="167">
        <v>0</v>
      </c>
      <c r="E65" s="167">
        <v>0</v>
      </c>
      <c r="F65" s="167">
        <v>0</v>
      </c>
      <c r="G65" s="167">
        <v>0</v>
      </c>
      <c r="H65" s="167">
        <v>0</v>
      </c>
      <c r="I65" s="167">
        <v>0</v>
      </c>
      <c r="J65" s="167"/>
      <c r="K65" s="167"/>
      <c r="L65" s="167"/>
      <c r="M65" s="167"/>
      <c r="N65" s="167"/>
      <c r="O65" s="168"/>
    </row>
    <row r="66" spans="1:15" x14ac:dyDescent="0.2">
      <c r="A66" s="165">
        <v>80108</v>
      </c>
      <c r="B66" s="169" t="s">
        <v>125</v>
      </c>
      <c r="C66" s="156">
        <v>0</v>
      </c>
      <c r="D66" s="167">
        <v>0</v>
      </c>
      <c r="E66" s="167">
        <v>0</v>
      </c>
      <c r="F66" s="167">
        <v>0</v>
      </c>
      <c r="G66" s="167">
        <v>0</v>
      </c>
      <c r="H66" s="167">
        <v>0</v>
      </c>
      <c r="I66" s="167">
        <v>0</v>
      </c>
      <c r="J66" s="167"/>
      <c r="K66" s="167"/>
      <c r="L66" s="167"/>
      <c r="M66" s="167"/>
      <c r="N66" s="167"/>
      <c r="O66" s="168"/>
    </row>
    <row r="67" spans="1:15" x14ac:dyDescent="0.2">
      <c r="A67" s="165">
        <v>80109</v>
      </c>
      <c r="B67" s="169" t="s">
        <v>126</v>
      </c>
      <c r="C67" s="156">
        <v>0</v>
      </c>
      <c r="D67" s="167">
        <v>0</v>
      </c>
      <c r="E67" s="167">
        <v>0</v>
      </c>
      <c r="F67" s="167">
        <v>0</v>
      </c>
      <c r="G67" s="167">
        <v>0</v>
      </c>
      <c r="H67" s="167">
        <v>0</v>
      </c>
      <c r="I67" s="167">
        <v>0</v>
      </c>
      <c r="J67" s="167"/>
      <c r="K67" s="167"/>
      <c r="L67" s="167"/>
      <c r="M67" s="167"/>
      <c r="N67" s="167"/>
      <c r="O67" s="168"/>
    </row>
    <row r="68" spans="1:15" x14ac:dyDescent="0.2">
      <c r="A68" s="165">
        <v>80110</v>
      </c>
      <c r="B68" s="169" t="s">
        <v>127</v>
      </c>
      <c r="C68" s="156">
        <v>0</v>
      </c>
      <c r="D68" s="167">
        <v>0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  <c r="J68" s="167"/>
      <c r="K68" s="167"/>
      <c r="L68" s="167"/>
      <c r="M68" s="167"/>
      <c r="N68" s="167"/>
      <c r="O68" s="168"/>
    </row>
    <row r="69" spans="1:15" x14ac:dyDescent="0.2">
      <c r="A69" s="165">
        <v>80111</v>
      </c>
      <c r="B69" s="170" t="s">
        <v>128</v>
      </c>
      <c r="C69" s="156">
        <v>0</v>
      </c>
      <c r="D69" s="172">
        <v>0</v>
      </c>
      <c r="E69" s="173">
        <v>0</v>
      </c>
      <c r="F69" s="174">
        <v>0</v>
      </c>
      <c r="G69" s="167">
        <v>0</v>
      </c>
      <c r="H69" s="167">
        <v>0</v>
      </c>
      <c r="I69" s="167">
        <v>0</v>
      </c>
      <c r="J69" s="167"/>
      <c r="K69" s="167"/>
      <c r="L69" s="167"/>
      <c r="M69" s="167"/>
      <c r="N69" s="175"/>
      <c r="O69" s="168"/>
    </row>
    <row r="70" spans="1:15" x14ac:dyDescent="0.2">
      <c r="A70" s="165">
        <v>80112</v>
      </c>
      <c r="B70" s="169" t="s">
        <v>129</v>
      </c>
      <c r="C70" s="156">
        <v>0</v>
      </c>
      <c r="D70" s="167">
        <v>0</v>
      </c>
      <c r="E70" s="167">
        <v>0</v>
      </c>
      <c r="F70" s="167">
        <v>0</v>
      </c>
      <c r="G70" s="167">
        <v>0</v>
      </c>
      <c r="H70" s="167">
        <v>0</v>
      </c>
      <c r="I70" s="167">
        <v>0</v>
      </c>
      <c r="J70" s="167"/>
      <c r="K70" s="167"/>
      <c r="L70" s="167"/>
      <c r="M70" s="167"/>
      <c r="N70" s="167"/>
      <c r="O70" s="168"/>
    </row>
    <row r="71" spans="1:15" x14ac:dyDescent="0.2">
      <c r="A71" s="165">
        <v>80113</v>
      </c>
      <c r="B71" s="169" t="s">
        <v>130</v>
      </c>
      <c r="C71" s="156">
        <v>19</v>
      </c>
      <c r="D71" s="167">
        <v>19</v>
      </c>
      <c r="E71" s="167">
        <v>31</v>
      </c>
      <c r="F71" s="167">
        <v>55</v>
      </c>
      <c r="G71" s="167">
        <v>32</v>
      </c>
      <c r="H71" s="167">
        <v>26</v>
      </c>
      <c r="I71" s="167">
        <v>2</v>
      </c>
      <c r="J71" s="167"/>
      <c r="K71" s="167"/>
      <c r="L71" s="167"/>
      <c r="M71" s="167"/>
      <c r="N71" s="167"/>
      <c r="O71" s="168"/>
    </row>
    <row r="72" spans="1:15" x14ac:dyDescent="0.2">
      <c r="A72" s="165">
        <v>80114</v>
      </c>
      <c r="B72" s="169" t="s">
        <v>131</v>
      </c>
      <c r="C72" s="156">
        <v>0</v>
      </c>
      <c r="D72" s="167">
        <v>0</v>
      </c>
      <c r="E72" s="167">
        <v>0</v>
      </c>
      <c r="F72" s="167">
        <v>0</v>
      </c>
      <c r="G72" s="167">
        <v>0</v>
      </c>
      <c r="H72" s="167">
        <v>0</v>
      </c>
      <c r="I72" s="167">
        <v>0</v>
      </c>
      <c r="J72" s="167"/>
      <c r="K72" s="167"/>
      <c r="L72" s="167"/>
      <c r="M72" s="167"/>
      <c r="N72" s="167"/>
      <c r="O72" s="168"/>
    </row>
    <row r="73" spans="1:15" x14ac:dyDescent="0.2">
      <c r="A73" s="165">
        <v>80115</v>
      </c>
      <c r="B73" s="169" t="s">
        <v>132</v>
      </c>
      <c r="C73" s="156">
        <v>25</v>
      </c>
      <c r="D73" s="167">
        <v>33</v>
      </c>
      <c r="E73" s="167">
        <v>29</v>
      </c>
      <c r="F73" s="167">
        <v>37</v>
      </c>
      <c r="G73" s="167">
        <v>37</v>
      </c>
      <c r="H73" s="167">
        <v>45</v>
      </c>
      <c r="I73" s="167">
        <v>18</v>
      </c>
      <c r="J73" s="167"/>
      <c r="K73" s="167"/>
      <c r="L73" s="167"/>
      <c r="M73" s="167"/>
      <c r="N73" s="167"/>
      <c r="O73" s="168"/>
    </row>
    <row r="74" spans="1:15" x14ac:dyDescent="0.2">
      <c r="A74" s="165">
        <v>80116</v>
      </c>
      <c r="B74" s="170" t="s">
        <v>133</v>
      </c>
      <c r="C74" s="156">
        <v>0</v>
      </c>
      <c r="D74" s="167">
        <v>0</v>
      </c>
      <c r="E74" s="167">
        <v>0</v>
      </c>
      <c r="F74" s="167">
        <v>0</v>
      </c>
      <c r="G74" s="167">
        <v>0</v>
      </c>
      <c r="H74" s="167">
        <v>0</v>
      </c>
      <c r="I74" s="167">
        <v>0</v>
      </c>
      <c r="J74" s="167"/>
      <c r="K74" s="167"/>
      <c r="L74" s="167"/>
      <c r="M74" s="167"/>
      <c r="N74" s="167"/>
      <c r="O74" s="168"/>
    </row>
    <row r="75" spans="1:15" x14ac:dyDescent="0.2">
      <c r="A75" s="165">
        <v>80117</v>
      </c>
      <c r="B75" s="170" t="s">
        <v>134</v>
      </c>
      <c r="C75" s="156">
        <v>0</v>
      </c>
      <c r="D75" s="167">
        <v>0</v>
      </c>
      <c r="E75" s="167">
        <v>0</v>
      </c>
      <c r="F75" s="167">
        <v>0</v>
      </c>
      <c r="G75" s="167">
        <v>0</v>
      </c>
      <c r="H75" s="167">
        <v>0</v>
      </c>
      <c r="I75" s="167">
        <v>0</v>
      </c>
      <c r="J75" s="167"/>
      <c r="K75" s="167"/>
      <c r="L75" s="167"/>
      <c r="M75" s="167"/>
      <c r="N75" s="167"/>
      <c r="O75" s="168"/>
    </row>
    <row r="76" spans="1:15" ht="25.5" x14ac:dyDescent="0.2">
      <c r="A76" s="165">
        <v>80118</v>
      </c>
      <c r="B76" s="169" t="s">
        <v>135</v>
      </c>
      <c r="C76" s="156">
        <v>0</v>
      </c>
      <c r="D76" s="167">
        <v>0</v>
      </c>
      <c r="E76" s="167">
        <v>0</v>
      </c>
      <c r="F76" s="167">
        <v>0</v>
      </c>
      <c r="G76" s="167">
        <v>0</v>
      </c>
      <c r="H76" s="167">
        <v>0</v>
      </c>
      <c r="I76" s="167">
        <v>0</v>
      </c>
      <c r="J76" s="167"/>
      <c r="K76" s="167"/>
      <c r="L76" s="167"/>
      <c r="M76" s="167"/>
      <c r="N76" s="167"/>
      <c r="O76" s="168"/>
    </row>
    <row r="77" spans="1:15" x14ac:dyDescent="0.2">
      <c r="A77" s="165">
        <v>80119</v>
      </c>
      <c r="B77" s="170" t="s">
        <v>136</v>
      </c>
      <c r="C77" s="156">
        <v>0</v>
      </c>
      <c r="D77" s="167">
        <v>0</v>
      </c>
      <c r="E77" s="167">
        <v>0</v>
      </c>
      <c r="F77" s="167">
        <v>0</v>
      </c>
      <c r="G77" s="167">
        <v>0</v>
      </c>
      <c r="H77" s="167">
        <v>0</v>
      </c>
      <c r="I77" s="167">
        <v>0</v>
      </c>
      <c r="J77" s="167"/>
      <c r="K77" s="167"/>
      <c r="L77" s="167"/>
      <c r="M77" s="167"/>
      <c r="N77" s="167"/>
      <c r="O77" s="168"/>
    </row>
    <row r="78" spans="1:15" x14ac:dyDescent="0.2">
      <c r="A78" s="165">
        <v>80120</v>
      </c>
      <c r="B78" s="169" t="s">
        <v>137</v>
      </c>
      <c r="C78" s="156">
        <v>0</v>
      </c>
      <c r="D78" s="167">
        <v>0</v>
      </c>
      <c r="E78" s="167">
        <v>0</v>
      </c>
      <c r="F78" s="167">
        <v>0</v>
      </c>
      <c r="G78" s="167">
        <v>0</v>
      </c>
      <c r="H78" s="167">
        <v>0</v>
      </c>
      <c r="I78" s="167">
        <v>0</v>
      </c>
      <c r="J78" s="167"/>
      <c r="K78" s="167"/>
      <c r="L78" s="167"/>
      <c r="M78" s="167"/>
      <c r="N78" s="167"/>
      <c r="O78" s="168"/>
    </row>
    <row r="79" spans="1:15" x14ac:dyDescent="0.2">
      <c r="A79" s="165">
        <v>80121</v>
      </c>
      <c r="B79" s="169" t="s">
        <v>138</v>
      </c>
      <c r="C79" s="156">
        <v>0</v>
      </c>
      <c r="D79" s="167">
        <v>0</v>
      </c>
      <c r="E79" s="167">
        <v>0</v>
      </c>
      <c r="F79" s="167">
        <v>0</v>
      </c>
      <c r="G79" s="167">
        <v>0</v>
      </c>
      <c r="H79" s="167">
        <v>0</v>
      </c>
      <c r="I79" s="167">
        <v>0</v>
      </c>
      <c r="J79" s="167"/>
      <c r="K79" s="167"/>
      <c r="L79" s="167"/>
      <c r="M79" s="167"/>
      <c r="N79" s="167"/>
      <c r="O79" s="168"/>
    </row>
    <row r="80" spans="1:15" x14ac:dyDescent="0.2">
      <c r="A80" s="165">
        <v>80122</v>
      </c>
      <c r="B80" s="170" t="s">
        <v>139</v>
      </c>
      <c r="C80" s="156">
        <v>108</v>
      </c>
      <c r="D80" s="167">
        <v>128</v>
      </c>
      <c r="E80" s="167">
        <v>126</v>
      </c>
      <c r="F80" s="167">
        <v>130</v>
      </c>
      <c r="G80" s="167">
        <v>131</v>
      </c>
      <c r="H80" s="167">
        <v>119</v>
      </c>
      <c r="I80" s="167">
        <v>87</v>
      </c>
      <c r="J80" s="167"/>
      <c r="K80" s="167"/>
      <c r="L80" s="167"/>
      <c r="M80" s="167"/>
      <c r="N80" s="167"/>
      <c r="O80" s="168"/>
    </row>
    <row r="81" spans="1:15" x14ac:dyDescent="0.2">
      <c r="A81" s="165">
        <v>80124</v>
      </c>
      <c r="B81" s="169" t="s">
        <v>140</v>
      </c>
      <c r="C81" s="156">
        <v>0</v>
      </c>
      <c r="D81" s="167">
        <v>0</v>
      </c>
      <c r="E81" s="167">
        <v>0</v>
      </c>
      <c r="F81" s="167">
        <v>0</v>
      </c>
      <c r="G81" s="167">
        <v>0</v>
      </c>
      <c r="H81" s="167">
        <v>0</v>
      </c>
      <c r="I81" s="167">
        <v>0</v>
      </c>
      <c r="J81" s="167"/>
      <c r="K81" s="167"/>
      <c r="L81" s="167"/>
      <c r="M81" s="167"/>
      <c r="N81" s="167"/>
      <c r="O81" s="168"/>
    </row>
    <row r="82" spans="1:15" x14ac:dyDescent="0.2">
      <c r="A82" s="165">
        <v>80125</v>
      </c>
      <c r="B82" s="169" t="s">
        <v>141</v>
      </c>
      <c r="C82" s="156">
        <v>0</v>
      </c>
      <c r="D82" s="167">
        <v>0</v>
      </c>
      <c r="E82" s="167">
        <v>0</v>
      </c>
      <c r="F82" s="167">
        <v>0</v>
      </c>
      <c r="G82" s="167">
        <v>0</v>
      </c>
      <c r="H82" s="167">
        <v>0</v>
      </c>
      <c r="I82" s="167">
        <v>0</v>
      </c>
      <c r="J82" s="167"/>
      <c r="K82" s="167"/>
      <c r="L82" s="167"/>
      <c r="M82" s="167"/>
      <c r="N82" s="167"/>
      <c r="O82" s="168"/>
    </row>
    <row r="83" spans="1:15" x14ac:dyDescent="0.2">
      <c r="A83" s="165">
        <v>80126</v>
      </c>
      <c r="B83" s="170" t="s">
        <v>142</v>
      </c>
      <c r="C83" s="156">
        <v>0</v>
      </c>
      <c r="D83" s="167">
        <v>0</v>
      </c>
      <c r="E83" s="167">
        <v>0</v>
      </c>
      <c r="F83" s="167">
        <v>0</v>
      </c>
      <c r="G83" s="167">
        <v>0</v>
      </c>
      <c r="H83" s="167">
        <v>0</v>
      </c>
      <c r="I83" s="167">
        <v>0</v>
      </c>
      <c r="J83" s="167"/>
      <c r="K83" s="167"/>
      <c r="L83" s="167"/>
      <c r="M83" s="167"/>
      <c r="N83" s="167"/>
      <c r="O83" s="168"/>
    </row>
    <row r="84" spans="1:15" x14ac:dyDescent="0.2">
      <c r="A84" s="165">
        <v>80127</v>
      </c>
      <c r="B84" s="169" t="s">
        <v>143</v>
      </c>
      <c r="C84" s="156">
        <v>371</v>
      </c>
      <c r="D84" s="172">
        <v>383</v>
      </c>
      <c r="E84" s="173">
        <v>417</v>
      </c>
      <c r="F84" s="174">
        <v>426</v>
      </c>
      <c r="G84" s="167">
        <v>427</v>
      </c>
      <c r="H84" s="167">
        <v>418</v>
      </c>
      <c r="I84" s="167">
        <v>374</v>
      </c>
      <c r="J84" s="167"/>
      <c r="K84" s="167"/>
      <c r="L84" s="167"/>
      <c r="M84" s="167"/>
      <c r="N84" s="167"/>
      <c r="O84" s="168"/>
    </row>
    <row r="85" spans="1:15" x14ac:dyDescent="0.2">
      <c r="A85" s="165">
        <v>80128</v>
      </c>
      <c r="B85" s="169" t="s">
        <v>144</v>
      </c>
      <c r="C85" s="156">
        <v>13</v>
      </c>
      <c r="D85" s="172">
        <v>14</v>
      </c>
      <c r="E85" s="173">
        <v>16</v>
      </c>
      <c r="F85" s="174">
        <v>24</v>
      </c>
      <c r="G85" s="167">
        <v>22</v>
      </c>
      <c r="H85" s="167">
        <v>23</v>
      </c>
      <c r="I85" s="167">
        <v>20</v>
      </c>
      <c r="J85" s="167"/>
      <c r="K85" s="167"/>
      <c r="L85" s="167"/>
      <c r="M85" s="167"/>
      <c r="N85" s="167"/>
      <c r="O85" s="168"/>
    </row>
    <row r="86" spans="1:15" x14ac:dyDescent="0.2">
      <c r="A86" s="165">
        <v>80129</v>
      </c>
      <c r="B86" s="169" t="s">
        <v>145</v>
      </c>
      <c r="C86" s="156">
        <v>126</v>
      </c>
      <c r="D86" s="172">
        <v>126</v>
      </c>
      <c r="E86" s="173">
        <v>131</v>
      </c>
      <c r="F86" s="174">
        <v>142</v>
      </c>
      <c r="G86" s="167">
        <v>138</v>
      </c>
      <c r="H86" s="167">
        <v>138</v>
      </c>
      <c r="I86" s="167">
        <v>134</v>
      </c>
      <c r="J86" s="167"/>
      <c r="K86" s="167"/>
      <c r="L86" s="167"/>
      <c r="M86" s="167"/>
      <c r="N86" s="167"/>
      <c r="O86" s="168"/>
    </row>
    <row r="87" spans="1:15" x14ac:dyDescent="0.2">
      <c r="A87" s="165">
        <v>80130</v>
      </c>
      <c r="B87" s="169" t="s">
        <v>146</v>
      </c>
      <c r="C87" s="156">
        <v>0</v>
      </c>
      <c r="D87" s="167">
        <v>0</v>
      </c>
      <c r="E87" s="167">
        <v>0</v>
      </c>
      <c r="F87" s="167">
        <v>0</v>
      </c>
      <c r="G87" s="167">
        <v>0</v>
      </c>
      <c r="H87" s="167">
        <v>0</v>
      </c>
      <c r="I87" s="167">
        <v>0</v>
      </c>
      <c r="J87" s="167"/>
      <c r="K87" s="167"/>
      <c r="L87" s="167"/>
      <c r="M87" s="167"/>
      <c r="N87" s="167"/>
      <c r="O87" s="168"/>
    </row>
    <row r="88" spans="1:15" ht="25.5" x14ac:dyDescent="0.2">
      <c r="A88" s="165">
        <v>80131</v>
      </c>
      <c r="B88" s="170" t="s">
        <v>147</v>
      </c>
      <c r="C88" s="156">
        <v>0</v>
      </c>
      <c r="D88" s="172">
        <v>28</v>
      </c>
      <c r="E88" s="173">
        <v>28</v>
      </c>
      <c r="F88" s="174">
        <v>28</v>
      </c>
      <c r="G88" s="167">
        <v>29</v>
      </c>
      <c r="H88" s="167">
        <v>28</v>
      </c>
      <c r="I88" s="167">
        <v>28</v>
      </c>
      <c r="J88" s="167"/>
      <c r="K88" s="167"/>
      <c r="L88" s="167"/>
      <c r="M88" s="167"/>
      <c r="N88" s="167"/>
      <c r="O88" s="168"/>
    </row>
    <row r="89" spans="1:15" x14ac:dyDescent="0.2">
      <c r="A89" s="165">
        <v>80132</v>
      </c>
      <c r="B89" s="170" t="s">
        <v>148</v>
      </c>
      <c r="C89" s="156">
        <v>0</v>
      </c>
      <c r="D89" s="172">
        <v>0</v>
      </c>
      <c r="E89" s="173">
        <v>0</v>
      </c>
      <c r="F89" s="174">
        <v>0</v>
      </c>
      <c r="G89" s="167">
        <v>0</v>
      </c>
      <c r="H89" s="167">
        <v>0</v>
      </c>
      <c r="I89" s="167">
        <v>0</v>
      </c>
      <c r="J89" s="167"/>
      <c r="K89" s="167"/>
      <c r="L89" s="167"/>
      <c r="M89" s="167"/>
      <c r="N89" s="167"/>
      <c r="O89" s="168"/>
    </row>
    <row r="90" spans="1:15" x14ac:dyDescent="0.2">
      <c r="A90" s="165">
        <v>80133</v>
      </c>
      <c r="B90" s="170" t="s">
        <v>149</v>
      </c>
      <c r="C90" s="156">
        <v>345</v>
      </c>
      <c r="D90" s="172">
        <v>401</v>
      </c>
      <c r="E90" s="173">
        <v>418</v>
      </c>
      <c r="F90" s="174">
        <v>459</v>
      </c>
      <c r="G90" s="167">
        <v>514</v>
      </c>
      <c r="H90" s="167">
        <v>489</v>
      </c>
      <c r="I90" s="167">
        <v>371</v>
      </c>
      <c r="J90" s="167"/>
      <c r="K90" s="167"/>
      <c r="L90" s="167"/>
      <c r="M90" s="167"/>
      <c r="N90" s="167"/>
      <c r="O90" s="168"/>
    </row>
    <row r="91" spans="1:15" x14ac:dyDescent="0.2">
      <c r="A91" s="165">
        <v>95016</v>
      </c>
      <c r="B91" s="170" t="s">
        <v>150</v>
      </c>
      <c r="C91" s="156">
        <v>0</v>
      </c>
      <c r="D91" s="156">
        <v>0</v>
      </c>
      <c r="E91" s="173">
        <v>0</v>
      </c>
      <c r="F91" s="174">
        <v>0</v>
      </c>
      <c r="G91" s="167">
        <v>0</v>
      </c>
      <c r="H91" s="167">
        <v>0</v>
      </c>
      <c r="I91" s="167">
        <v>0</v>
      </c>
      <c r="J91" s="167"/>
      <c r="K91" s="167"/>
      <c r="L91" s="167"/>
      <c r="M91" s="167"/>
      <c r="N91" s="167"/>
      <c r="O91" s="168"/>
    </row>
    <row r="92" spans="1:15" x14ac:dyDescent="0.2">
      <c r="A92" s="165">
        <v>95017</v>
      </c>
      <c r="B92" s="170" t="s">
        <v>151</v>
      </c>
      <c r="C92" s="156">
        <v>0</v>
      </c>
      <c r="D92" s="156">
        <v>0</v>
      </c>
      <c r="E92" s="173">
        <v>0</v>
      </c>
      <c r="F92" s="174">
        <v>0</v>
      </c>
      <c r="G92" s="167">
        <v>0</v>
      </c>
      <c r="H92" s="167">
        <v>0</v>
      </c>
      <c r="I92" s="167">
        <v>0</v>
      </c>
      <c r="J92" s="167"/>
      <c r="K92" s="167"/>
      <c r="L92" s="167"/>
      <c r="M92" s="167"/>
      <c r="N92" s="167"/>
      <c r="O92" s="168"/>
    </row>
    <row r="93" spans="1:15" x14ac:dyDescent="0.2">
      <c r="A93" s="165">
        <v>95019</v>
      </c>
      <c r="B93" s="170" t="s">
        <v>152</v>
      </c>
      <c r="C93" s="156">
        <v>0</v>
      </c>
      <c r="D93" s="156">
        <v>0</v>
      </c>
      <c r="E93" s="173">
        <v>0</v>
      </c>
      <c r="F93" s="174">
        <v>0</v>
      </c>
      <c r="G93" s="167">
        <v>0</v>
      </c>
      <c r="H93" s="167">
        <v>0</v>
      </c>
      <c r="I93" s="167">
        <v>0</v>
      </c>
      <c r="J93" s="167"/>
      <c r="K93" s="167"/>
      <c r="L93" s="167"/>
      <c r="M93" s="167"/>
      <c r="N93" s="167"/>
      <c r="O93" s="168"/>
    </row>
    <row r="94" spans="1:15" x14ac:dyDescent="0.2">
      <c r="A94" s="165">
        <v>95020</v>
      </c>
      <c r="B94" s="170" t="s">
        <v>153</v>
      </c>
      <c r="C94" s="156">
        <v>0</v>
      </c>
      <c r="D94" s="156">
        <v>0</v>
      </c>
      <c r="E94" s="173">
        <v>0</v>
      </c>
      <c r="F94" s="174">
        <v>0</v>
      </c>
      <c r="G94" s="167">
        <v>0</v>
      </c>
      <c r="H94" s="167">
        <v>0</v>
      </c>
      <c r="I94" s="167">
        <v>0</v>
      </c>
      <c r="J94" s="167"/>
      <c r="K94" s="167"/>
      <c r="L94" s="167"/>
      <c r="M94" s="167"/>
      <c r="N94" s="167"/>
      <c r="O94" s="168"/>
    </row>
    <row r="95" spans="1:15" x14ac:dyDescent="0.2">
      <c r="A95" s="165">
        <v>95022</v>
      </c>
      <c r="B95" s="170" t="s">
        <v>154</v>
      </c>
      <c r="C95" s="156">
        <v>0</v>
      </c>
      <c r="D95" s="156">
        <v>0</v>
      </c>
      <c r="E95" s="173">
        <v>0</v>
      </c>
      <c r="F95" s="174">
        <v>0</v>
      </c>
      <c r="G95" s="167">
        <v>0</v>
      </c>
      <c r="H95" s="167">
        <v>0</v>
      </c>
      <c r="I95" s="167">
        <v>0</v>
      </c>
      <c r="J95" s="167"/>
      <c r="K95" s="167"/>
      <c r="L95" s="167"/>
      <c r="M95" s="167"/>
      <c r="N95" s="167"/>
      <c r="O95" s="168"/>
    </row>
    <row r="96" spans="1:15" x14ac:dyDescent="0.2">
      <c r="A96" s="165">
        <v>95026</v>
      </c>
      <c r="B96" s="170" t="s">
        <v>155</v>
      </c>
      <c r="C96" s="156">
        <v>0</v>
      </c>
      <c r="D96" s="156">
        <v>0</v>
      </c>
      <c r="E96" s="173">
        <v>0</v>
      </c>
      <c r="F96" s="174">
        <v>0</v>
      </c>
      <c r="G96" s="167">
        <v>0</v>
      </c>
      <c r="H96" s="167">
        <v>0</v>
      </c>
      <c r="I96" s="167">
        <v>0</v>
      </c>
      <c r="J96" s="167"/>
      <c r="K96" s="167"/>
      <c r="L96" s="167"/>
      <c r="M96" s="167"/>
      <c r="N96" s="167"/>
      <c r="O96" s="168"/>
    </row>
    <row r="97" spans="1:15" x14ac:dyDescent="0.2">
      <c r="A97" s="165">
        <v>95030</v>
      </c>
      <c r="B97" s="170" t="s">
        <v>156</v>
      </c>
      <c r="C97" s="156">
        <v>0</v>
      </c>
      <c r="D97" s="156">
        <v>0</v>
      </c>
      <c r="E97" s="167">
        <v>0</v>
      </c>
      <c r="F97" s="167">
        <v>0</v>
      </c>
      <c r="G97" s="167">
        <v>0</v>
      </c>
      <c r="H97" s="167">
        <v>0</v>
      </c>
      <c r="I97" s="167">
        <v>0</v>
      </c>
      <c r="J97" s="167"/>
      <c r="K97" s="167"/>
      <c r="L97" s="167"/>
      <c r="M97" s="167"/>
      <c r="N97" s="167"/>
      <c r="O97" s="168"/>
    </row>
    <row r="98" spans="1:15" x14ac:dyDescent="0.2">
      <c r="A98" s="165">
        <v>95043</v>
      </c>
      <c r="B98" s="170" t="s">
        <v>157</v>
      </c>
      <c r="C98" s="156"/>
      <c r="D98" s="156">
        <v>0</v>
      </c>
      <c r="E98" s="167">
        <v>0</v>
      </c>
      <c r="F98" s="167"/>
      <c r="G98" s="167"/>
      <c r="H98" s="167"/>
      <c r="I98" s="167"/>
      <c r="J98" s="167"/>
      <c r="K98" s="167"/>
      <c r="L98" s="167"/>
      <c r="M98" s="167"/>
      <c r="N98" s="167"/>
      <c r="O98" s="168"/>
    </row>
    <row r="99" spans="1:15" x14ac:dyDescent="0.2">
      <c r="A99" s="165">
        <v>95050</v>
      </c>
      <c r="B99" s="169" t="s">
        <v>158</v>
      </c>
      <c r="C99" s="156">
        <v>0</v>
      </c>
      <c r="D99" s="156">
        <v>0</v>
      </c>
      <c r="E99" s="167">
        <v>0</v>
      </c>
      <c r="F99" s="167">
        <v>0</v>
      </c>
      <c r="G99" s="167">
        <v>0</v>
      </c>
      <c r="H99" s="167">
        <v>0</v>
      </c>
      <c r="I99" s="167">
        <v>0</v>
      </c>
      <c r="J99" s="167"/>
      <c r="K99" s="167"/>
      <c r="L99" s="167"/>
      <c r="M99" s="167"/>
      <c r="N99" s="167"/>
      <c r="O99" s="168"/>
    </row>
    <row r="100" spans="1:15" x14ac:dyDescent="0.2">
      <c r="A100" s="165">
        <v>95062</v>
      </c>
      <c r="B100" s="169" t="s">
        <v>159</v>
      </c>
      <c r="C100" s="156"/>
      <c r="D100" s="156">
        <v>0</v>
      </c>
      <c r="E100" s="173">
        <v>0</v>
      </c>
      <c r="F100" s="174"/>
      <c r="G100" s="167"/>
      <c r="H100" s="167"/>
      <c r="I100" s="167"/>
      <c r="J100" s="167"/>
      <c r="K100" s="167"/>
      <c r="L100" s="167"/>
      <c r="M100" s="167"/>
      <c r="N100" s="167"/>
      <c r="O100" s="168"/>
    </row>
    <row r="101" spans="1:15" x14ac:dyDescent="0.2">
      <c r="A101" s="165">
        <v>95081</v>
      </c>
      <c r="B101" s="169" t="s">
        <v>160</v>
      </c>
      <c r="C101" s="156">
        <v>0</v>
      </c>
      <c r="D101" s="156">
        <v>0</v>
      </c>
      <c r="E101" s="167">
        <v>0</v>
      </c>
      <c r="F101" s="167">
        <v>0</v>
      </c>
      <c r="G101" s="167">
        <v>0</v>
      </c>
      <c r="H101" s="167">
        <v>0</v>
      </c>
      <c r="I101" s="167">
        <v>0</v>
      </c>
      <c r="J101" s="167"/>
      <c r="K101" s="167"/>
      <c r="L101" s="167"/>
      <c r="M101" s="167"/>
      <c r="N101" s="167"/>
      <c r="O101" s="168"/>
    </row>
    <row r="102" spans="1:15" x14ac:dyDescent="0.2">
      <c r="A102" s="165">
        <v>95082</v>
      </c>
      <c r="B102" s="169" t="s">
        <v>161</v>
      </c>
      <c r="C102" s="156">
        <v>0</v>
      </c>
      <c r="D102" s="156">
        <v>0</v>
      </c>
      <c r="E102" s="167">
        <v>0</v>
      </c>
      <c r="F102" s="167">
        <v>0</v>
      </c>
      <c r="G102" s="167">
        <v>0</v>
      </c>
      <c r="H102" s="167">
        <v>0</v>
      </c>
      <c r="I102" s="167">
        <v>0</v>
      </c>
      <c r="J102" s="167"/>
      <c r="K102" s="167"/>
      <c r="L102" s="167"/>
      <c r="M102" s="167"/>
      <c r="N102" s="167"/>
      <c r="O102" s="168"/>
    </row>
    <row r="103" spans="1:15" x14ac:dyDescent="0.2">
      <c r="A103" s="165">
        <v>95108</v>
      </c>
      <c r="B103" s="169" t="s">
        <v>162</v>
      </c>
      <c r="C103" s="156">
        <v>0</v>
      </c>
      <c r="D103" s="156">
        <v>0</v>
      </c>
      <c r="E103" s="167">
        <v>0</v>
      </c>
      <c r="F103" s="167">
        <v>0</v>
      </c>
      <c r="G103" s="167">
        <v>0</v>
      </c>
      <c r="H103" s="167">
        <v>0</v>
      </c>
      <c r="I103" s="167">
        <v>0</v>
      </c>
      <c r="J103" s="167"/>
      <c r="K103" s="167"/>
      <c r="L103" s="167"/>
      <c r="M103" s="167"/>
      <c r="N103" s="167"/>
      <c r="O103" s="168"/>
    </row>
    <row r="104" spans="1:15" x14ac:dyDescent="0.2">
      <c r="A104" s="165">
        <v>95115</v>
      </c>
      <c r="B104" s="169" t="s">
        <v>163</v>
      </c>
      <c r="C104" s="156"/>
      <c r="D104" s="156">
        <v>0</v>
      </c>
      <c r="E104" s="167">
        <v>0</v>
      </c>
      <c r="F104" s="167"/>
      <c r="G104" s="167"/>
      <c r="H104" s="167"/>
      <c r="I104" s="167"/>
      <c r="J104" s="167"/>
      <c r="K104" s="167"/>
      <c r="L104" s="167"/>
      <c r="M104" s="167"/>
      <c r="N104" s="167"/>
      <c r="O104" s="168"/>
    </row>
    <row r="105" spans="1:15" x14ac:dyDescent="0.2">
      <c r="A105" s="165">
        <v>95119</v>
      </c>
      <c r="B105" s="176" t="s">
        <v>164</v>
      </c>
      <c r="C105" s="156"/>
      <c r="D105" s="156">
        <v>0</v>
      </c>
      <c r="E105" s="167">
        <v>0</v>
      </c>
      <c r="F105" s="167"/>
      <c r="G105" s="167"/>
      <c r="H105" s="167"/>
      <c r="I105" s="167"/>
      <c r="J105" s="167"/>
      <c r="K105" s="167"/>
      <c r="L105" s="167"/>
      <c r="M105" s="167"/>
      <c r="N105" s="167"/>
      <c r="O105" s="168"/>
    </row>
    <row r="106" spans="1:15" x14ac:dyDescent="0.2">
      <c r="A106" s="165">
        <v>95121</v>
      </c>
      <c r="B106" s="169" t="s">
        <v>165</v>
      </c>
      <c r="C106" s="156"/>
      <c r="D106" s="156">
        <v>0</v>
      </c>
      <c r="E106" s="167">
        <v>0</v>
      </c>
      <c r="F106" s="167"/>
      <c r="G106" s="167"/>
      <c r="H106" s="167"/>
      <c r="I106" s="167"/>
      <c r="J106" s="167"/>
      <c r="K106" s="167"/>
      <c r="L106" s="167"/>
      <c r="M106" s="167"/>
      <c r="N106" s="167"/>
      <c r="O106" s="168"/>
    </row>
    <row r="107" spans="1:15" ht="25.5" x14ac:dyDescent="0.2">
      <c r="A107" s="165">
        <v>95132</v>
      </c>
      <c r="B107" s="169" t="s">
        <v>166</v>
      </c>
      <c r="C107" s="156">
        <v>0</v>
      </c>
      <c r="D107" s="156">
        <v>0</v>
      </c>
      <c r="E107" s="167">
        <v>0</v>
      </c>
      <c r="F107" s="167">
        <v>0</v>
      </c>
      <c r="G107" s="167">
        <v>0</v>
      </c>
      <c r="H107" s="167">
        <v>0</v>
      </c>
      <c r="I107" s="167">
        <v>0</v>
      </c>
      <c r="J107" s="167"/>
      <c r="K107" s="167"/>
      <c r="L107" s="167"/>
      <c r="M107" s="167"/>
      <c r="N107" s="167"/>
      <c r="O107" s="168"/>
    </row>
    <row r="108" spans="1:15" ht="25.5" x14ac:dyDescent="0.2">
      <c r="A108" s="165">
        <v>95152</v>
      </c>
      <c r="B108" s="177" t="s">
        <v>167</v>
      </c>
      <c r="C108" s="156">
        <v>0</v>
      </c>
      <c r="D108" s="156">
        <v>0</v>
      </c>
      <c r="E108" s="173">
        <v>0</v>
      </c>
      <c r="F108" s="174">
        <v>0</v>
      </c>
      <c r="G108" s="167">
        <v>0</v>
      </c>
      <c r="H108" s="167">
        <v>0</v>
      </c>
      <c r="I108" s="167">
        <v>0</v>
      </c>
      <c r="J108" s="167"/>
      <c r="K108" s="167"/>
      <c r="L108" s="167"/>
      <c r="M108" s="167"/>
      <c r="N108" s="167"/>
      <c r="O108" s="168"/>
    </row>
    <row r="109" spans="1:15" x14ac:dyDescent="0.2">
      <c r="A109" s="165">
        <v>95160</v>
      </c>
      <c r="B109" s="169" t="s">
        <v>168</v>
      </c>
      <c r="C109" s="156">
        <v>0</v>
      </c>
      <c r="D109" s="156">
        <v>0</v>
      </c>
      <c r="E109" s="167">
        <v>0</v>
      </c>
      <c r="F109" s="167">
        <v>0</v>
      </c>
      <c r="G109" s="167">
        <v>0</v>
      </c>
      <c r="H109" s="167">
        <v>0</v>
      </c>
      <c r="I109" s="167">
        <v>0</v>
      </c>
      <c r="J109" s="167"/>
      <c r="K109" s="167"/>
      <c r="L109" s="167"/>
      <c r="M109" s="167"/>
      <c r="N109" s="167"/>
      <c r="O109" s="168"/>
    </row>
    <row r="110" spans="1:15" x14ac:dyDescent="0.2">
      <c r="A110" s="165">
        <v>95164</v>
      </c>
      <c r="B110" s="178" t="s">
        <v>169</v>
      </c>
      <c r="C110" s="158">
        <v>0</v>
      </c>
      <c r="D110" s="156">
        <v>0</v>
      </c>
      <c r="E110" s="179">
        <v>0</v>
      </c>
      <c r="F110" s="180">
        <v>0</v>
      </c>
      <c r="G110" s="181">
        <v>0</v>
      </c>
      <c r="H110" s="181">
        <v>0</v>
      </c>
      <c r="I110" s="181">
        <v>0</v>
      </c>
      <c r="J110" s="181"/>
      <c r="K110" s="181"/>
      <c r="L110" s="181"/>
      <c r="M110" s="181"/>
      <c r="N110" s="181"/>
      <c r="O110" s="168"/>
    </row>
    <row r="111" spans="1:15" s="149" customFormat="1" ht="25.5" x14ac:dyDescent="0.2">
      <c r="A111" s="160"/>
      <c r="B111" s="160" t="s">
        <v>170</v>
      </c>
      <c r="C111" s="161">
        <f t="shared" ref="C111:N111" si="1">SUM(C15:C110)</f>
        <v>28418</v>
      </c>
      <c r="D111" s="161">
        <f t="shared" si="1"/>
        <v>28815</v>
      </c>
      <c r="E111" s="161">
        <f t="shared" si="1"/>
        <v>30262</v>
      </c>
      <c r="F111" s="161">
        <f t="shared" si="1"/>
        <v>31329</v>
      </c>
      <c r="G111" s="161">
        <f t="shared" si="1"/>
        <v>31465</v>
      </c>
      <c r="H111" s="161">
        <f t="shared" si="1"/>
        <v>31459</v>
      </c>
      <c r="I111" s="161">
        <f t="shared" si="1"/>
        <v>26273</v>
      </c>
      <c r="J111" s="161">
        <f t="shared" si="1"/>
        <v>0</v>
      </c>
      <c r="K111" s="161">
        <f t="shared" si="1"/>
        <v>0</v>
      </c>
      <c r="L111" s="161">
        <f t="shared" si="1"/>
        <v>0</v>
      </c>
      <c r="M111" s="161">
        <f t="shared" si="1"/>
        <v>0</v>
      </c>
      <c r="N111" s="161">
        <f t="shared" si="1"/>
        <v>0</v>
      </c>
      <c r="O111" s="162">
        <f>SUM(O15:O110)</f>
        <v>0</v>
      </c>
    </row>
    <row r="112" spans="1:15" x14ac:dyDescent="0.2">
      <c r="A112" s="165">
        <v>30502</v>
      </c>
      <c r="B112" s="182" t="s">
        <v>171</v>
      </c>
      <c r="C112" s="152">
        <v>8287</v>
      </c>
      <c r="D112" s="183">
        <v>8238</v>
      </c>
      <c r="E112" s="183">
        <v>8336</v>
      </c>
      <c r="F112" s="183">
        <v>8301</v>
      </c>
      <c r="G112" s="183">
        <v>7715</v>
      </c>
      <c r="H112" s="183">
        <v>7874</v>
      </c>
      <c r="I112" s="183">
        <v>7811</v>
      </c>
      <c r="J112" s="183"/>
      <c r="K112" s="183"/>
      <c r="L112" s="183"/>
      <c r="M112" s="183"/>
      <c r="N112" s="183"/>
      <c r="O112" s="184"/>
    </row>
    <row r="113" spans="1:15" x14ac:dyDescent="0.2">
      <c r="A113" s="165">
        <v>30501</v>
      </c>
      <c r="B113" s="185" t="s">
        <v>172</v>
      </c>
      <c r="C113" s="158">
        <v>5077</v>
      </c>
      <c r="D113" s="181">
        <v>4903</v>
      </c>
      <c r="E113" s="181">
        <v>4632</v>
      </c>
      <c r="F113" s="181">
        <v>6595</v>
      </c>
      <c r="G113" s="181">
        <v>6817</v>
      </c>
      <c r="H113" s="181">
        <v>6452</v>
      </c>
      <c r="I113" s="181">
        <v>5419</v>
      </c>
      <c r="J113" s="181"/>
      <c r="K113" s="181"/>
      <c r="L113" s="181"/>
      <c r="M113" s="181"/>
      <c r="N113" s="181"/>
      <c r="O113" s="186"/>
    </row>
    <row r="114" spans="1:15" s="149" customFormat="1" x14ac:dyDescent="0.2">
      <c r="A114" s="160"/>
      <c r="B114" s="160" t="s">
        <v>173</v>
      </c>
      <c r="C114" s="161">
        <f>C113+C112</f>
        <v>13364</v>
      </c>
      <c r="D114" s="161">
        <f t="shared" ref="D114:O114" si="2">D113+D112</f>
        <v>13141</v>
      </c>
      <c r="E114" s="161">
        <f t="shared" si="2"/>
        <v>12968</v>
      </c>
      <c r="F114" s="161">
        <f t="shared" si="2"/>
        <v>14896</v>
      </c>
      <c r="G114" s="161">
        <f t="shared" si="2"/>
        <v>14532</v>
      </c>
      <c r="H114" s="161">
        <f t="shared" si="2"/>
        <v>14326</v>
      </c>
      <c r="I114" s="161">
        <f t="shared" si="2"/>
        <v>13230</v>
      </c>
      <c r="J114" s="161">
        <f t="shared" si="2"/>
        <v>0</v>
      </c>
      <c r="K114" s="161">
        <f t="shared" si="2"/>
        <v>0</v>
      </c>
      <c r="L114" s="161">
        <f t="shared" si="2"/>
        <v>0</v>
      </c>
      <c r="M114" s="161">
        <f t="shared" si="2"/>
        <v>0</v>
      </c>
      <c r="N114" s="161">
        <f t="shared" si="2"/>
        <v>0</v>
      </c>
      <c r="O114" s="162">
        <f t="shared" si="2"/>
        <v>0</v>
      </c>
    </row>
    <row r="115" spans="1:15" x14ac:dyDescent="0.2">
      <c r="A115" s="165">
        <v>20111</v>
      </c>
      <c r="B115" s="151" t="s">
        <v>174</v>
      </c>
      <c r="C115" s="152">
        <v>2357</v>
      </c>
      <c r="D115" s="183">
        <v>2266</v>
      </c>
      <c r="E115" s="183">
        <v>2212</v>
      </c>
      <c r="F115" s="183">
        <v>2838</v>
      </c>
      <c r="G115" s="183">
        <v>3546</v>
      </c>
      <c r="H115" s="183">
        <v>2786</v>
      </c>
      <c r="I115" s="183">
        <v>739</v>
      </c>
      <c r="J115" s="183"/>
      <c r="K115" s="183"/>
      <c r="L115" s="183"/>
      <c r="M115" s="183"/>
      <c r="N115" s="183"/>
      <c r="O115" s="184"/>
    </row>
    <row r="116" spans="1:15" x14ac:dyDescent="0.2">
      <c r="A116" s="165">
        <v>20113</v>
      </c>
      <c r="B116" s="155" t="s">
        <v>175</v>
      </c>
      <c r="C116" s="156">
        <v>1659</v>
      </c>
      <c r="D116" s="167">
        <v>1285</v>
      </c>
      <c r="E116" s="167">
        <v>1610</v>
      </c>
      <c r="F116" s="167">
        <v>3159</v>
      </c>
      <c r="G116" s="167">
        <v>2189</v>
      </c>
      <c r="H116" s="167">
        <v>2274</v>
      </c>
      <c r="I116" s="167">
        <v>354</v>
      </c>
      <c r="J116" s="167"/>
      <c r="K116" s="167"/>
      <c r="L116" s="167"/>
      <c r="M116" s="167"/>
      <c r="N116" s="167"/>
      <c r="O116" s="168"/>
    </row>
    <row r="117" spans="1:15" x14ac:dyDescent="0.2">
      <c r="A117" s="165">
        <v>20112</v>
      </c>
      <c r="B117" s="155" t="s">
        <v>176</v>
      </c>
      <c r="C117" s="156">
        <v>350</v>
      </c>
      <c r="D117" s="167">
        <v>515</v>
      </c>
      <c r="E117" s="167">
        <v>822</v>
      </c>
      <c r="F117" s="167">
        <v>630</v>
      </c>
      <c r="G117" s="167">
        <v>616</v>
      </c>
      <c r="H117" s="167">
        <v>680</v>
      </c>
      <c r="I117" s="167">
        <v>141</v>
      </c>
      <c r="J117" s="167"/>
      <c r="K117" s="167"/>
      <c r="L117" s="167"/>
      <c r="M117" s="167"/>
      <c r="N117" s="167"/>
      <c r="O117" s="168"/>
    </row>
    <row r="118" spans="1:15" x14ac:dyDescent="0.2">
      <c r="A118" s="165">
        <v>30200</v>
      </c>
      <c r="B118" s="185" t="s">
        <v>177</v>
      </c>
      <c r="C118" s="158">
        <v>2938</v>
      </c>
      <c r="D118" s="181">
        <v>2819</v>
      </c>
      <c r="E118" s="181">
        <v>3077</v>
      </c>
      <c r="F118" s="181">
        <v>2848</v>
      </c>
      <c r="G118" s="181">
        <v>2966</v>
      </c>
      <c r="H118" s="181">
        <v>2970</v>
      </c>
      <c r="I118" s="181">
        <v>3388</v>
      </c>
      <c r="J118" s="181"/>
      <c r="K118" s="181"/>
      <c r="L118" s="181"/>
      <c r="M118" s="181"/>
      <c r="N118" s="181"/>
      <c r="O118" s="186"/>
    </row>
    <row r="119" spans="1:15" s="149" customFormat="1" ht="25.5" x14ac:dyDescent="0.2">
      <c r="A119" s="160"/>
      <c r="B119" s="160" t="s">
        <v>178</v>
      </c>
      <c r="C119" s="161">
        <f>SUM(C115:C118)</f>
        <v>7304</v>
      </c>
      <c r="D119" s="161">
        <f t="shared" ref="D119:O119" si="3">SUM(D115:D118)</f>
        <v>6885</v>
      </c>
      <c r="E119" s="161">
        <f t="shared" si="3"/>
        <v>7721</v>
      </c>
      <c r="F119" s="161">
        <f t="shared" si="3"/>
        <v>9475</v>
      </c>
      <c r="G119" s="161">
        <f t="shared" si="3"/>
        <v>9317</v>
      </c>
      <c r="H119" s="161">
        <f t="shared" si="3"/>
        <v>8710</v>
      </c>
      <c r="I119" s="161">
        <f t="shared" si="3"/>
        <v>4622</v>
      </c>
      <c r="J119" s="161">
        <f t="shared" si="3"/>
        <v>0</v>
      </c>
      <c r="K119" s="161">
        <f t="shared" si="3"/>
        <v>0</v>
      </c>
      <c r="L119" s="161">
        <f t="shared" si="3"/>
        <v>0</v>
      </c>
      <c r="M119" s="161">
        <f t="shared" si="3"/>
        <v>0</v>
      </c>
      <c r="N119" s="161">
        <f t="shared" si="3"/>
        <v>0</v>
      </c>
      <c r="O119" s="162">
        <f t="shared" si="3"/>
        <v>0</v>
      </c>
    </row>
    <row r="120" spans="1:15" s="149" customFormat="1" x14ac:dyDescent="0.2">
      <c r="A120" s="165">
        <v>40103</v>
      </c>
      <c r="B120" s="169" t="s">
        <v>179</v>
      </c>
      <c r="C120" s="156">
        <v>1548</v>
      </c>
      <c r="D120" s="183">
        <v>1483</v>
      </c>
      <c r="E120" s="183">
        <v>1556</v>
      </c>
      <c r="F120" s="183">
        <v>2216</v>
      </c>
      <c r="G120" s="183">
        <v>2222</v>
      </c>
      <c r="H120" s="183">
        <v>1798</v>
      </c>
      <c r="I120" s="183">
        <v>216</v>
      </c>
      <c r="J120" s="183"/>
      <c r="K120" s="183"/>
      <c r="L120" s="183"/>
      <c r="M120" s="183"/>
      <c r="N120" s="183"/>
      <c r="O120" s="168"/>
    </row>
    <row r="121" spans="1:15" x14ac:dyDescent="0.2">
      <c r="A121" s="165">
        <v>40105</v>
      </c>
      <c r="B121" s="170" t="s">
        <v>180</v>
      </c>
      <c r="C121" s="156">
        <v>10074</v>
      </c>
      <c r="D121" s="167">
        <v>10528</v>
      </c>
      <c r="E121" s="167">
        <v>10878</v>
      </c>
      <c r="F121" s="167">
        <v>14646</v>
      </c>
      <c r="G121" s="167">
        <v>10921</v>
      </c>
      <c r="H121" s="167">
        <v>11243</v>
      </c>
      <c r="I121" s="167">
        <v>3609</v>
      </c>
      <c r="J121" s="167"/>
      <c r="K121" s="167"/>
      <c r="L121" s="167"/>
      <c r="M121" s="167"/>
      <c r="N121" s="167"/>
      <c r="O121" s="168"/>
    </row>
    <row r="122" spans="1:15" x14ac:dyDescent="0.2">
      <c r="A122" s="165">
        <v>40107</v>
      </c>
      <c r="B122" s="169" t="s">
        <v>181</v>
      </c>
      <c r="C122" s="156">
        <v>3893</v>
      </c>
      <c r="D122" s="167">
        <v>3591</v>
      </c>
      <c r="E122" s="167">
        <v>4078</v>
      </c>
      <c r="F122" s="167">
        <v>5512</v>
      </c>
      <c r="G122" s="167">
        <v>4936</v>
      </c>
      <c r="H122" s="167">
        <v>5096</v>
      </c>
      <c r="I122" s="167">
        <v>2075</v>
      </c>
      <c r="J122" s="167"/>
      <c r="K122" s="167"/>
      <c r="L122" s="167"/>
      <c r="M122" s="167"/>
      <c r="N122" s="167"/>
      <c r="O122" s="168"/>
    </row>
    <row r="123" spans="1:15" x14ac:dyDescent="0.2">
      <c r="A123" s="165">
        <v>40109</v>
      </c>
      <c r="B123" s="169" t="s">
        <v>182</v>
      </c>
      <c r="C123" s="156">
        <v>16788</v>
      </c>
      <c r="D123" s="167">
        <v>17024</v>
      </c>
      <c r="E123" s="167">
        <v>17538</v>
      </c>
      <c r="F123" s="167">
        <v>18812</v>
      </c>
      <c r="G123" s="167">
        <v>18275</v>
      </c>
      <c r="H123" s="167">
        <v>19123</v>
      </c>
      <c r="I123" s="167">
        <v>6805</v>
      </c>
      <c r="J123" s="167"/>
      <c r="K123" s="167"/>
      <c r="L123" s="167"/>
      <c r="M123" s="167"/>
      <c r="N123" s="167"/>
      <c r="O123" s="168"/>
    </row>
    <row r="124" spans="1:15" x14ac:dyDescent="0.2">
      <c r="A124" s="165">
        <v>40111</v>
      </c>
      <c r="B124" s="169" t="s">
        <v>183</v>
      </c>
      <c r="C124" s="156">
        <v>11699</v>
      </c>
      <c r="D124" s="167">
        <v>12787</v>
      </c>
      <c r="E124" s="167">
        <v>11801</v>
      </c>
      <c r="F124" s="167">
        <v>12596</v>
      </c>
      <c r="G124" s="167">
        <v>18621</v>
      </c>
      <c r="H124" s="167">
        <v>10839</v>
      </c>
      <c r="I124" s="167">
        <v>4955</v>
      </c>
      <c r="J124" s="167"/>
      <c r="K124" s="167"/>
      <c r="L124" s="167"/>
      <c r="M124" s="167"/>
      <c r="N124" s="167"/>
      <c r="O124" s="168"/>
    </row>
    <row r="125" spans="1:15" x14ac:dyDescent="0.2">
      <c r="A125" s="165">
        <v>40114</v>
      </c>
      <c r="B125" s="187" t="s">
        <v>184</v>
      </c>
      <c r="C125" s="158">
        <v>50</v>
      </c>
      <c r="D125" s="181">
        <v>50</v>
      </c>
      <c r="E125" s="181">
        <v>54</v>
      </c>
      <c r="F125" s="181">
        <v>48</v>
      </c>
      <c r="G125" s="181">
        <v>51</v>
      </c>
      <c r="H125" s="181">
        <v>56</v>
      </c>
      <c r="I125" s="181">
        <v>69</v>
      </c>
      <c r="J125" s="181"/>
      <c r="K125" s="181"/>
      <c r="L125" s="181"/>
      <c r="M125" s="181"/>
      <c r="N125" s="181"/>
      <c r="O125" s="186"/>
    </row>
    <row r="126" spans="1:15" s="149" customFormat="1" ht="25.5" x14ac:dyDescent="0.2">
      <c r="A126" s="160"/>
      <c r="B126" s="160" t="s">
        <v>185</v>
      </c>
      <c r="C126" s="161">
        <f>SUM(C120:C125)</f>
        <v>44052</v>
      </c>
      <c r="D126" s="161">
        <f t="shared" ref="D126:O126" si="4">SUM(D120:D125)</f>
        <v>45463</v>
      </c>
      <c r="E126" s="161">
        <f t="shared" si="4"/>
        <v>45905</v>
      </c>
      <c r="F126" s="161">
        <f t="shared" si="4"/>
        <v>53830</v>
      </c>
      <c r="G126" s="161">
        <f t="shared" si="4"/>
        <v>55026</v>
      </c>
      <c r="H126" s="161">
        <f t="shared" si="4"/>
        <v>48155</v>
      </c>
      <c r="I126" s="161">
        <f t="shared" si="4"/>
        <v>17729</v>
      </c>
      <c r="J126" s="161">
        <f t="shared" si="4"/>
        <v>0</v>
      </c>
      <c r="K126" s="161">
        <f t="shared" si="4"/>
        <v>0</v>
      </c>
      <c r="L126" s="161">
        <f t="shared" si="4"/>
        <v>0</v>
      </c>
      <c r="M126" s="161">
        <f t="shared" si="4"/>
        <v>0</v>
      </c>
      <c r="N126" s="161">
        <f t="shared" si="4"/>
        <v>0</v>
      </c>
      <c r="O126" s="162">
        <f t="shared" si="4"/>
        <v>0</v>
      </c>
    </row>
    <row r="127" spans="1:15" x14ac:dyDescent="0.2">
      <c r="A127" s="165">
        <v>45107</v>
      </c>
      <c r="B127" s="188" t="s">
        <v>186</v>
      </c>
      <c r="C127" s="152">
        <v>6667</v>
      </c>
      <c r="D127" s="183">
        <v>6181</v>
      </c>
      <c r="E127" s="183">
        <v>6016</v>
      </c>
      <c r="F127" s="183">
        <v>8463</v>
      </c>
      <c r="G127" s="183">
        <v>7017</v>
      </c>
      <c r="H127" s="183">
        <v>7166</v>
      </c>
      <c r="I127" s="183">
        <v>3257</v>
      </c>
      <c r="J127" s="183"/>
      <c r="K127" s="183"/>
      <c r="L127" s="183"/>
      <c r="M127" s="183"/>
      <c r="N127" s="183"/>
      <c r="O127" s="184"/>
    </row>
    <row r="128" spans="1:15" x14ac:dyDescent="0.2">
      <c r="A128" s="165">
        <v>45116</v>
      </c>
      <c r="B128" s="170" t="s">
        <v>187</v>
      </c>
      <c r="C128" s="156">
        <v>4559</v>
      </c>
      <c r="D128" s="167">
        <v>4667</v>
      </c>
      <c r="E128" s="167">
        <v>4465</v>
      </c>
      <c r="F128" s="167">
        <v>5054</v>
      </c>
      <c r="G128" s="167">
        <v>4455</v>
      </c>
      <c r="H128" s="167">
        <v>4683</v>
      </c>
      <c r="I128" s="167">
        <v>2027</v>
      </c>
      <c r="J128" s="167"/>
      <c r="K128" s="167"/>
      <c r="L128" s="167"/>
      <c r="M128" s="167"/>
      <c r="N128" s="167"/>
      <c r="O128" s="168"/>
    </row>
    <row r="129" spans="1:15" x14ac:dyDescent="0.2">
      <c r="A129" s="165">
        <v>45103</v>
      </c>
      <c r="B129" s="169" t="s">
        <v>188</v>
      </c>
      <c r="C129" s="156">
        <v>2518</v>
      </c>
      <c r="D129" s="167">
        <v>2531</v>
      </c>
      <c r="E129" s="167">
        <v>2578</v>
      </c>
      <c r="F129" s="167">
        <v>2729</v>
      </c>
      <c r="G129" s="167">
        <v>2539</v>
      </c>
      <c r="H129" s="167">
        <v>2635</v>
      </c>
      <c r="I129" s="167">
        <v>1640</v>
      </c>
      <c r="J129" s="167"/>
      <c r="K129" s="167"/>
      <c r="L129" s="167"/>
      <c r="M129" s="167"/>
      <c r="N129" s="167"/>
      <c r="O129" s="168"/>
    </row>
    <row r="130" spans="1:15" x14ac:dyDescent="0.2">
      <c r="A130" s="165">
        <v>45106</v>
      </c>
      <c r="B130" s="169" t="s">
        <v>189</v>
      </c>
      <c r="C130" s="156">
        <v>648</v>
      </c>
      <c r="D130" s="167">
        <v>641</v>
      </c>
      <c r="E130" s="167">
        <v>728</v>
      </c>
      <c r="F130" s="167">
        <v>827</v>
      </c>
      <c r="G130" s="167">
        <v>783</v>
      </c>
      <c r="H130" s="167">
        <v>646</v>
      </c>
      <c r="I130" s="167">
        <v>358</v>
      </c>
      <c r="J130" s="167"/>
      <c r="K130" s="167"/>
      <c r="L130" s="167"/>
      <c r="M130" s="167"/>
      <c r="N130" s="167"/>
      <c r="O130" s="168"/>
    </row>
    <row r="131" spans="1:15" x14ac:dyDescent="0.2">
      <c r="A131" s="165">
        <v>45113</v>
      </c>
      <c r="B131" s="169" t="s">
        <v>190</v>
      </c>
      <c r="C131" s="156">
        <v>3006</v>
      </c>
      <c r="D131" s="167">
        <v>2822</v>
      </c>
      <c r="E131" s="167">
        <v>3129</v>
      </c>
      <c r="F131" s="167">
        <v>3603</v>
      </c>
      <c r="G131" s="167">
        <v>3265</v>
      </c>
      <c r="H131" s="167">
        <v>3349</v>
      </c>
      <c r="I131" s="167">
        <v>1826</v>
      </c>
      <c r="J131" s="167"/>
      <c r="K131" s="167"/>
      <c r="L131" s="167"/>
      <c r="M131" s="167"/>
      <c r="N131" s="167"/>
      <c r="O131" s="168"/>
    </row>
    <row r="132" spans="1:15" x14ac:dyDescent="0.2">
      <c r="A132" s="165">
        <v>45102</v>
      </c>
      <c r="B132" s="169" t="s">
        <v>191</v>
      </c>
      <c r="C132" s="156">
        <v>2560</v>
      </c>
      <c r="D132" s="167">
        <v>2761</v>
      </c>
      <c r="E132" s="167">
        <v>2494</v>
      </c>
      <c r="F132" s="167">
        <v>3059</v>
      </c>
      <c r="G132" s="167">
        <v>2978</v>
      </c>
      <c r="H132" s="167">
        <v>2964</v>
      </c>
      <c r="I132" s="167">
        <v>1076</v>
      </c>
      <c r="J132" s="167"/>
      <c r="K132" s="167"/>
      <c r="L132" s="167"/>
      <c r="M132" s="167"/>
      <c r="N132" s="167"/>
      <c r="O132" s="168"/>
    </row>
    <row r="133" spans="1:15" x14ac:dyDescent="0.2">
      <c r="A133" s="189">
        <v>45122</v>
      </c>
      <c r="B133" s="169" t="s">
        <v>192</v>
      </c>
      <c r="C133" s="156">
        <v>5190</v>
      </c>
      <c r="D133" s="167">
        <v>5090</v>
      </c>
      <c r="E133" s="167">
        <v>5306</v>
      </c>
      <c r="F133" s="167">
        <v>5760</v>
      </c>
      <c r="G133" s="167">
        <v>5157</v>
      </c>
      <c r="H133" s="167">
        <v>5122</v>
      </c>
      <c r="I133" s="167">
        <v>2846</v>
      </c>
      <c r="J133" s="167"/>
      <c r="K133" s="167"/>
      <c r="L133" s="167"/>
      <c r="M133" s="167"/>
      <c r="N133" s="167"/>
      <c r="O133" s="168"/>
    </row>
    <row r="134" spans="1:15" x14ac:dyDescent="0.2">
      <c r="A134" s="165">
        <v>45108</v>
      </c>
      <c r="B134" s="170" t="s">
        <v>193</v>
      </c>
      <c r="C134" s="156">
        <v>6466</v>
      </c>
      <c r="D134" s="167">
        <v>6235</v>
      </c>
      <c r="E134" s="167">
        <v>6094</v>
      </c>
      <c r="F134" s="167">
        <v>7145</v>
      </c>
      <c r="G134" s="167">
        <v>7629</v>
      </c>
      <c r="H134" s="167">
        <v>6688</v>
      </c>
      <c r="I134" s="167">
        <v>5269</v>
      </c>
      <c r="J134" s="167"/>
      <c r="K134" s="167"/>
      <c r="L134" s="167"/>
      <c r="M134" s="167"/>
      <c r="N134" s="167"/>
      <c r="O134" s="168"/>
    </row>
    <row r="135" spans="1:15" x14ac:dyDescent="0.2">
      <c r="A135" s="165">
        <v>45111</v>
      </c>
      <c r="B135" s="169" t="s">
        <v>194</v>
      </c>
      <c r="C135" s="156">
        <v>3717</v>
      </c>
      <c r="D135" s="167">
        <v>3687</v>
      </c>
      <c r="E135" s="167">
        <v>3699</v>
      </c>
      <c r="F135" s="167">
        <v>4794</v>
      </c>
      <c r="G135" s="167">
        <v>4393</v>
      </c>
      <c r="H135" s="167">
        <v>4894</v>
      </c>
      <c r="I135" s="167">
        <v>2990</v>
      </c>
      <c r="J135" s="167"/>
      <c r="K135" s="167"/>
      <c r="L135" s="167"/>
      <c r="M135" s="167"/>
      <c r="N135" s="167"/>
      <c r="O135" s="168"/>
    </row>
    <row r="136" spans="1:15" x14ac:dyDescent="0.2">
      <c r="A136" s="165">
        <v>45109</v>
      </c>
      <c r="B136" s="170" t="s">
        <v>195</v>
      </c>
      <c r="C136" s="156">
        <v>138</v>
      </c>
      <c r="D136" s="167">
        <v>125</v>
      </c>
      <c r="E136" s="167">
        <v>153</v>
      </c>
      <c r="F136" s="167">
        <v>204</v>
      </c>
      <c r="G136" s="167">
        <v>158</v>
      </c>
      <c r="H136" s="167">
        <v>146</v>
      </c>
      <c r="I136" s="167">
        <v>80</v>
      </c>
      <c r="J136" s="167"/>
      <c r="K136" s="167"/>
      <c r="L136" s="167"/>
      <c r="M136" s="167"/>
      <c r="N136" s="167"/>
      <c r="O136" s="168"/>
    </row>
    <row r="137" spans="1:15" x14ac:dyDescent="0.2">
      <c r="A137" s="165">
        <v>45112</v>
      </c>
      <c r="B137" s="170" t="s">
        <v>196</v>
      </c>
      <c r="C137" s="156">
        <v>1132</v>
      </c>
      <c r="D137" s="167">
        <v>1345</v>
      </c>
      <c r="E137" s="167">
        <v>1051</v>
      </c>
      <c r="F137" s="167">
        <v>1575</v>
      </c>
      <c r="G137" s="167">
        <v>1354</v>
      </c>
      <c r="H137" s="167">
        <v>1228</v>
      </c>
      <c r="I137" s="167">
        <v>558</v>
      </c>
      <c r="J137" s="167"/>
      <c r="K137" s="167"/>
      <c r="L137" s="167"/>
      <c r="M137" s="167"/>
      <c r="N137" s="167"/>
      <c r="O137" s="168"/>
    </row>
    <row r="138" spans="1:15" x14ac:dyDescent="0.2">
      <c r="A138" s="165">
        <v>45101</v>
      </c>
      <c r="B138" s="170" t="s">
        <v>197</v>
      </c>
      <c r="C138" s="156">
        <v>3385</v>
      </c>
      <c r="D138" s="167">
        <v>3454</v>
      </c>
      <c r="E138" s="167">
        <v>4021</v>
      </c>
      <c r="F138" s="167">
        <v>3999</v>
      </c>
      <c r="G138" s="167">
        <v>4159</v>
      </c>
      <c r="H138" s="167">
        <v>3558</v>
      </c>
      <c r="I138" s="167">
        <v>1899</v>
      </c>
      <c r="J138" s="167"/>
      <c r="K138" s="167"/>
      <c r="L138" s="167"/>
      <c r="M138" s="167"/>
      <c r="N138" s="167"/>
      <c r="O138" s="168"/>
    </row>
    <row r="139" spans="1:15" x14ac:dyDescent="0.2">
      <c r="A139" s="165">
        <v>45117</v>
      </c>
      <c r="B139" s="169" t="s">
        <v>198</v>
      </c>
      <c r="C139" s="156">
        <v>4447</v>
      </c>
      <c r="D139" s="167">
        <v>4609</v>
      </c>
      <c r="E139" s="167">
        <v>4151</v>
      </c>
      <c r="F139" s="167">
        <v>5068</v>
      </c>
      <c r="G139" s="167">
        <v>5198</v>
      </c>
      <c r="H139" s="167">
        <v>4434</v>
      </c>
      <c r="I139" s="167">
        <v>2127</v>
      </c>
      <c r="J139" s="167"/>
      <c r="K139" s="167"/>
      <c r="L139" s="167"/>
      <c r="M139" s="167"/>
      <c r="N139" s="167"/>
      <c r="O139" s="168"/>
    </row>
    <row r="140" spans="1:15" x14ac:dyDescent="0.2">
      <c r="A140" s="165">
        <v>45119</v>
      </c>
      <c r="B140" s="170" t="s">
        <v>199</v>
      </c>
      <c r="C140" s="156">
        <v>1008</v>
      </c>
      <c r="D140" s="167">
        <v>1117</v>
      </c>
      <c r="E140" s="167">
        <v>1371</v>
      </c>
      <c r="F140" s="167">
        <v>1403</v>
      </c>
      <c r="G140" s="167">
        <v>1062</v>
      </c>
      <c r="H140" s="167">
        <v>1084</v>
      </c>
      <c r="I140" s="167">
        <v>479</v>
      </c>
      <c r="J140" s="167"/>
      <c r="K140" s="167"/>
      <c r="L140" s="167"/>
      <c r="M140" s="167"/>
      <c r="N140" s="167"/>
      <c r="O140" s="168"/>
    </row>
    <row r="141" spans="1:15" x14ac:dyDescent="0.2">
      <c r="A141" s="165">
        <v>45121</v>
      </c>
      <c r="B141" s="170" t="s">
        <v>200</v>
      </c>
      <c r="C141" s="156">
        <v>100</v>
      </c>
      <c r="D141" s="167">
        <v>165</v>
      </c>
      <c r="E141" s="167">
        <v>145</v>
      </c>
      <c r="F141" s="167">
        <v>211</v>
      </c>
      <c r="G141" s="167">
        <v>85</v>
      </c>
      <c r="H141" s="167">
        <v>113</v>
      </c>
      <c r="I141" s="167">
        <v>73</v>
      </c>
      <c r="J141" s="167"/>
      <c r="K141" s="167"/>
      <c r="L141" s="167"/>
      <c r="M141" s="167"/>
      <c r="N141" s="167"/>
      <c r="O141" s="168"/>
    </row>
    <row r="142" spans="1:15" x14ac:dyDescent="0.2">
      <c r="A142" s="165">
        <v>45120</v>
      </c>
      <c r="B142" s="169" t="s">
        <v>201</v>
      </c>
      <c r="C142" s="156">
        <v>76</v>
      </c>
      <c r="D142" s="167">
        <v>55</v>
      </c>
      <c r="E142" s="167">
        <v>97</v>
      </c>
      <c r="F142" s="167">
        <v>57</v>
      </c>
      <c r="G142" s="167">
        <v>49</v>
      </c>
      <c r="H142" s="167">
        <v>56</v>
      </c>
      <c r="I142" s="167">
        <v>42</v>
      </c>
      <c r="J142" s="167"/>
      <c r="K142" s="167"/>
      <c r="L142" s="167"/>
      <c r="M142" s="167"/>
      <c r="N142" s="167"/>
      <c r="O142" s="168"/>
    </row>
    <row r="143" spans="1:15" x14ac:dyDescent="0.2">
      <c r="A143" s="165">
        <v>45123</v>
      </c>
      <c r="B143" s="185" t="s">
        <v>202</v>
      </c>
      <c r="C143" s="158">
        <v>310</v>
      </c>
      <c r="D143" s="181">
        <v>357</v>
      </c>
      <c r="E143" s="181">
        <v>383</v>
      </c>
      <c r="F143" s="181">
        <v>429</v>
      </c>
      <c r="G143" s="181">
        <v>317</v>
      </c>
      <c r="H143" s="181">
        <v>382</v>
      </c>
      <c r="I143" s="181">
        <v>200</v>
      </c>
      <c r="J143" s="181"/>
      <c r="K143" s="181"/>
      <c r="L143" s="181"/>
      <c r="M143" s="181"/>
      <c r="N143" s="181"/>
      <c r="O143" s="168"/>
    </row>
    <row r="144" spans="1:15" s="149" customFormat="1" x14ac:dyDescent="0.2">
      <c r="A144" s="160"/>
      <c r="B144" s="160" t="s">
        <v>203</v>
      </c>
      <c r="C144" s="161">
        <f>SUM(C127:C143)</f>
        <v>45927</v>
      </c>
      <c r="D144" s="161">
        <f t="shared" ref="D144:O144" si="5">SUM(D127:D143)</f>
        <v>45842</v>
      </c>
      <c r="E144" s="161">
        <f t="shared" si="5"/>
        <v>45881</v>
      </c>
      <c r="F144" s="161">
        <f t="shared" si="5"/>
        <v>54380</v>
      </c>
      <c r="G144" s="161">
        <f t="shared" si="5"/>
        <v>50598</v>
      </c>
      <c r="H144" s="161">
        <f t="shared" si="5"/>
        <v>49148</v>
      </c>
      <c r="I144" s="161">
        <f t="shared" si="5"/>
        <v>26747</v>
      </c>
      <c r="J144" s="161">
        <f t="shared" si="5"/>
        <v>0</v>
      </c>
      <c r="K144" s="161">
        <f t="shared" si="5"/>
        <v>0</v>
      </c>
      <c r="L144" s="161">
        <f t="shared" si="5"/>
        <v>0</v>
      </c>
      <c r="M144" s="161">
        <f t="shared" si="5"/>
        <v>0</v>
      </c>
      <c r="N144" s="161">
        <f t="shared" si="5"/>
        <v>0</v>
      </c>
      <c r="O144" s="162">
        <f t="shared" si="5"/>
        <v>0</v>
      </c>
    </row>
    <row r="145" spans="1:15" s="149" customFormat="1" x14ac:dyDescent="0.2">
      <c r="A145" s="160"/>
      <c r="B145" s="160" t="s">
        <v>38</v>
      </c>
      <c r="C145" s="161">
        <f>C144+C126+C119+C114+C111+C14+C13+C12+C6</f>
        <v>1136277</v>
      </c>
      <c r="D145" s="161">
        <f t="shared" ref="D145:O145" si="6">D144+D126+D119+D114+D111+D14+D13+D12+D6</f>
        <v>1113570</v>
      </c>
      <c r="E145" s="161">
        <f t="shared" si="6"/>
        <v>1009240</v>
      </c>
      <c r="F145" s="161">
        <f t="shared" si="6"/>
        <v>1093652</v>
      </c>
      <c r="G145" s="161">
        <f t="shared" si="6"/>
        <v>1007884</v>
      </c>
      <c r="H145" s="161">
        <f t="shared" si="6"/>
        <v>1009482</v>
      </c>
      <c r="I145" s="161">
        <f t="shared" si="6"/>
        <v>961330</v>
      </c>
      <c r="J145" s="161">
        <f t="shared" si="6"/>
        <v>0</v>
      </c>
      <c r="K145" s="161">
        <f t="shared" si="6"/>
        <v>0</v>
      </c>
      <c r="L145" s="161">
        <f t="shared" si="6"/>
        <v>0</v>
      </c>
      <c r="M145" s="161">
        <f t="shared" si="6"/>
        <v>0</v>
      </c>
      <c r="N145" s="161">
        <f t="shared" si="6"/>
        <v>0</v>
      </c>
      <c r="O145" s="162">
        <f t="shared" si="6"/>
        <v>0</v>
      </c>
    </row>
    <row r="146" spans="1:15" ht="15.75" customHeight="1" x14ac:dyDescent="0.2">
      <c r="A146" s="127"/>
      <c r="B146" s="128" t="s">
        <v>204</v>
      </c>
      <c r="C146" s="129"/>
      <c r="D146" s="129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30"/>
    </row>
    <row r="147" spans="1:15" x14ac:dyDescent="0.2">
      <c r="A147" s="127"/>
      <c r="B147" s="128" t="s">
        <v>205</v>
      </c>
      <c r="C147" s="129"/>
      <c r="D147" s="129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30"/>
    </row>
    <row r="148" spans="1:15" ht="15.75" x14ac:dyDescent="0.25">
      <c r="A148" s="127"/>
      <c r="B148" s="128"/>
      <c r="C148" s="190"/>
      <c r="D148" s="190"/>
      <c r="E148" s="190"/>
      <c r="F148" s="190"/>
      <c r="G148" s="190"/>
      <c r="H148" s="190"/>
      <c r="I148" s="190"/>
      <c r="J148" s="190"/>
      <c r="K148" s="128"/>
      <c r="L148" s="128"/>
      <c r="M148" s="128"/>
      <c r="N148" s="128"/>
      <c r="O148" s="130"/>
    </row>
    <row r="149" spans="1:15" x14ac:dyDescent="0.2">
      <c r="A149" s="127"/>
      <c r="B149" s="128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28"/>
      <c r="N149" s="128"/>
      <c r="O149" s="130"/>
    </row>
    <row r="150" spans="1:15" x14ac:dyDescent="0.2">
      <c r="A150" s="127"/>
      <c r="B150" s="128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30"/>
    </row>
    <row r="151" spans="1:15" x14ac:dyDescent="0.2">
      <c r="A151" s="127"/>
      <c r="B151" s="128"/>
      <c r="C151" s="129"/>
      <c r="D151" s="129"/>
      <c r="E151" s="129"/>
      <c r="F151" s="129"/>
      <c r="G151" s="129"/>
      <c r="H151" s="129"/>
      <c r="I151" s="129"/>
      <c r="J151" s="129"/>
      <c r="K151" s="128"/>
      <c r="L151" s="129"/>
      <c r="M151" s="128"/>
      <c r="N151" s="128"/>
      <c r="O151" s="130"/>
    </row>
    <row r="152" spans="1:15" x14ac:dyDescent="0.2">
      <c r="A152" s="127"/>
      <c r="B152" s="128"/>
      <c r="C152" s="129"/>
      <c r="D152" s="129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93"/>
    </row>
    <row r="153" spans="1:15" x14ac:dyDescent="0.2">
      <c r="A153" s="127"/>
      <c r="B153" s="128"/>
      <c r="C153" s="129"/>
      <c r="D153" s="129"/>
      <c r="E153" s="129"/>
      <c r="F153" s="129"/>
      <c r="G153" s="129"/>
      <c r="H153" s="129"/>
      <c r="I153" s="129"/>
      <c r="J153" s="129"/>
      <c r="K153" s="128"/>
      <c r="L153" s="129"/>
      <c r="M153" s="129"/>
      <c r="N153" s="128"/>
      <c r="O153" s="130"/>
    </row>
    <row r="154" spans="1:15" x14ac:dyDescent="0.2">
      <c r="K154" s="128"/>
    </row>
  </sheetData>
  <printOptions horizontalCentered="1"/>
  <pageMargins left="0.19685039370078741" right="0.19685039370078741" top="3.7401574803149606" bottom="0.19685039370078741" header="0.19685039370078741" footer="0"/>
  <pageSetup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showGridLines="0" zoomScale="80" zoomScaleNormal="80" workbookViewId="0">
      <selection activeCell="R15" sqref="R15"/>
    </sheetView>
  </sheetViews>
  <sheetFormatPr baseColWidth="10" defaultRowHeight="12.75" x14ac:dyDescent="0.2"/>
  <cols>
    <col min="1" max="1" width="6.5703125" style="223" bestFit="1" customWidth="1"/>
    <col min="2" max="2" width="45.28515625" style="131" customWidth="1"/>
    <col min="3" max="3" width="18" style="197" customWidth="1"/>
    <col min="4" max="4" width="12.7109375" style="197" customWidth="1"/>
    <col min="5" max="5" width="12.7109375" style="197" bestFit="1" customWidth="1"/>
    <col min="6" max="7" width="12.7109375" style="198" bestFit="1" customWidth="1"/>
    <col min="8" max="8" width="13.85546875" style="198" customWidth="1"/>
    <col min="9" max="9" width="12.5703125" style="198" customWidth="1"/>
    <col min="10" max="10" width="13" style="198" customWidth="1"/>
    <col min="11" max="11" width="12.7109375" style="198" bestFit="1" customWidth="1"/>
    <col min="12" max="12" width="11.5703125" style="198" customWidth="1"/>
    <col min="13" max="13" width="12.42578125" style="131" bestFit="1" customWidth="1"/>
    <col min="14" max="14" width="12" style="131" bestFit="1" customWidth="1"/>
    <col min="15" max="15" width="16.28515625" style="149" bestFit="1" customWidth="1"/>
    <col min="16" max="16384" width="11.42578125" style="131"/>
  </cols>
  <sheetData>
    <row r="1" spans="1:15" x14ac:dyDescent="0.2">
      <c r="A1" s="196"/>
    </row>
    <row r="2" spans="1:15" x14ac:dyDescent="0.2">
      <c r="A2" s="196"/>
      <c r="B2" s="132" t="s">
        <v>206</v>
      </c>
      <c r="C2" s="199"/>
      <c r="D2" s="199"/>
      <c r="E2" s="199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spans="1:15" x14ac:dyDescent="0.2">
      <c r="A3" s="196"/>
      <c r="B3" s="132" t="s">
        <v>1</v>
      </c>
      <c r="C3" s="200"/>
      <c r="D3" s="200"/>
      <c r="E3" s="200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5" x14ac:dyDescent="0.2">
      <c r="A4" s="196"/>
      <c r="B4" s="201" t="s">
        <v>48</v>
      </c>
      <c r="C4" s="200"/>
      <c r="D4" s="200"/>
      <c r="E4" s="200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5" x14ac:dyDescent="0.2">
      <c r="A5" s="196"/>
      <c r="B5" s="135"/>
      <c r="C5" s="200"/>
      <c r="D5" s="200"/>
      <c r="E5" s="200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15" ht="13.5" thickBot="1" x14ac:dyDescent="0.25">
      <c r="A6" s="196"/>
      <c r="B6" s="136"/>
      <c r="C6" s="202"/>
      <c r="D6" s="202"/>
      <c r="E6" s="202"/>
      <c r="F6" s="136"/>
      <c r="G6" s="136"/>
      <c r="H6" s="136"/>
      <c r="I6" s="136"/>
      <c r="J6" s="136"/>
      <c r="K6" s="136"/>
      <c r="L6" s="136"/>
      <c r="M6" s="136"/>
      <c r="N6" s="136"/>
      <c r="O6" s="138"/>
    </row>
    <row r="7" spans="1:15" s="143" customFormat="1" ht="14.25" thickTop="1" thickBot="1" x14ac:dyDescent="0.25">
      <c r="A7" s="203"/>
      <c r="B7" s="204" t="s">
        <v>59</v>
      </c>
      <c r="C7" s="204" t="s">
        <v>3</v>
      </c>
      <c r="D7" s="204" t="s">
        <v>207</v>
      </c>
      <c r="E7" s="204" t="s">
        <v>208</v>
      </c>
      <c r="F7" s="204" t="s">
        <v>209</v>
      </c>
      <c r="G7" s="204" t="s">
        <v>210</v>
      </c>
      <c r="H7" s="204" t="s">
        <v>62</v>
      </c>
      <c r="I7" s="204" t="s">
        <v>211</v>
      </c>
      <c r="J7" s="204" t="s">
        <v>10</v>
      </c>
      <c r="K7" s="204" t="s">
        <v>11</v>
      </c>
      <c r="L7" s="204" t="s">
        <v>12</v>
      </c>
      <c r="M7" s="204" t="s">
        <v>13</v>
      </c>
      <c r="N7" s="204" t="s">
        <v>14</v>
      </c>
      <c r="O7" s="205" t="s">
        <v>15</v>
      </c>
    </row>
    <row r="8" spans="1:15" s="149" customFormat="1" ht="13.5" thickTop="1" x14ac:dyDescent="0.2">
      <c r="A8" s="196">
        <v>30100</v>
      </c>
      <c r="B8" s="144" t="s">
        <v>212</v>
      </c>
      <c r="C8" s="206">
        <v>2103740</v>
      </c>
      <c r="D8" s="206">
        <v>2022632</v>
      </c>
      <c r="E8" s="206">
        <v>903443</v>
      </c>
      <c r="F8" s="147">
        <v>909220</v>
      </c>
      <c r="G8" s="147">
        <v>839563</v>
      </c>
      <c r="H8" s="147">
        <v>799374</v>
      </c>
      <c r="I8" s="147">
        <v>4504279</v>
      </c>
      <c r="J8" s="147"/>
      <c r="K8" s="147"/>
      <c r="L8" s="147"/>
      <c r="M8" s="147"/>
      <c r="N8" s="147"/>
      <c r="O8" s="148">
        <f>SUM(C8:N8)</f>
        <v>12082251</v>
      </c>
    </row>
    <row r="9" spans="1:15" x14ac:dyDescent="0.2">
      <c r="A9" s="196">
        <v>10101</v>
      </c>
      <c r="B9" s="151" t="s">
        <v>69</v>
      </c>
      <c r="C9" s="207">
        <v>460934</v>
      </c>
      <c r="D9" s="207">
        <v>452145</v>
      </c>
      <c r="E9" s="207">
        <v>423547</v>
      </c>
      <c r="F9" s="183">
        <v>409833</v>
      </c>
      <c r="G9" s="183">
        <v>553919</v>
      </c>
      <c r="H9" s="183">
        <v>755347</v>
      </c>
      <c r="I9" s="183">
        <v>745443</v>
      </c>
      <c r="J9" s="183"/>
      <c r="K9" s="183"/>
      <c r="L9" s="183"/>
      <c r="M9" s="183"/>
      <c r="N9" s="183"/>
      <c r="O9" s="184">
        <f t="shared" ref="O9:O72" si="0">SUM(C9:N9)</f>
        <v>3801168</v>
      </c>
    </row>
    <row r="10" spans="1:15" x14ac:dyDescent="0.2">
      <c r="A10" s="196">
        <v>10102</v>
      </c>
      <c r="B10" s="155" t="s">
        <v>67</v>
      </c>
      <c r="C10" s="208">
        <v>1535944</v>
      </c>
      <c r="D10" s="208">
        <v>1458695</v>
      </c>
      <c r="E10" s="208">
        <v>1448501</v>
      </c>
      <c r="F10" s="167">
        <v>1888385</v>
      </c>
      <c r="G10" s="167">
        <v>2090100</v>
      </c>
      <c r="H10" s="167">
        <v>1940380</v>
      </c>
      <c r="I10" s="167">
        <v>1981126</v>
      </c>
      <c r="J10" s="167"/>
      <c r="K10" s="167"/>
      <c r="L10" s="167"/>
      <c r="M10" s="167"/>
      <c r="N10" s="167"/>
      <c r="O10" s="168">
        <f t="shared" si="0"/>
        <v>12343131</v>
      </c>
    </row>
    <row r="11" spans="1:15" x14ac:dyDescent="0.2">
      <c r="A11" s="196">
        <v>10103</v>
      </c>
      <c r="B11" s="155" t="s">
        <v>68</v>
      </c>
      <c r="C11" s="208">
        <v>118694</v>
      </c>
      <c r="D11" s="208">
        <v>116162</v>
      </c>
      <c r="E11" s="208">
        <v>118287</v>
      </c>
      <c r="F11" s="167">
        <v>126481</v>
      </c>
      <c r="G11" s="167">
        <v>142613</v>
      </c>
      <c r="H11" s="167">
        <v>130933</v>
      </c>
      <c r="I11" s="167">
        <v>144371</v>
      </c>
      <c r="J11" s="167"/>
      <c r="K11" s="167"/>
      <c r="L11" s="167"/>
      <c r="M11" s="167"/>
      <c r="N11" s="167"/>
      <c r="O11" s="168">
        <f t="shared" si="0"/>
        <v>897541</v>
      </c>
    </row>
    <row r="12" spans="1:15" x14ac:dyDescent="0.2">
      <c r="A12" s="196">
        <v>10105</v>
      </c>
      <c r="B12" s="155" t="s">
        <v>70</v>
      </c>
      <c r="C12" s="208">
        <v>875290</v>
      </c>
      <c r="D12" s="208">
        <v>837305</v>
      </c>
      <c r="E12" s="208">
        <v>842569</v>
      </c>
      <c r="F12" s="167">
        <v>840771</v>
      </c>
      <c r="G12" s="167">
        <v>935555</v>
      </c>
      <c r="H12" s="167">
        <v>887100</v>
      </c>
      <c r="I12" s="167">
        <v>922298</v>
      </c>
      <c r="J12" s="167"/>
      <c r="K12" s="167"/>
      <c r="L12" s="167"/>
      <c r="M12" s="167"/>
      <c r="N12" s="167"/>
      <c r="O12" s="168">
        <f t="shared" si="0"/>
        <v>6140888</v>
      </c>
    </row>
    <row r="13" spans="1:15" x14ac:dyDescent="0.2">
      <c r="A13" s="196">
        <v>10106</v>
      </c>
      <c r="B13" s="157" t="s">
        <v>66</v>
      </c>
      <c r="C13" s="209">
        <v>256302</v>
      </c>
      <c r="D13" s="209">
        <v>252614</v>
      </c>
      <c r="E13" s="209">
        <v>263107</v>
      </c>
      <c r="F13" s="181">
        <v>298343</v>
      </c>
      <c r="G13" s="181">
        <v>314192</v>
      </c>
      <c r="H13" s="181">
        <v>315832</v>
      </c>
      <c r="I13" s="181">
        <v>305284</v>
      </c>
      <c r="J13" s="181"/>
      <c r="K13" s="181"/>
      <c r="L13" s="181"/>
      <c r="M13" s="181"/>
      <c r="N13" s="181"/>
      <c r="O13" s="186">
        <f t="shared" si="0"/>
        <v>2005674</v>
      </c>
    </row>
    <row r="14" spans="1:15" s="149" customFormat="1" x14ac:dyDescent="0.2">
      <c r="A14" s="196"/>
      <c r="B14" s="160" t="s">
        <v>71</v>
      </c>
      <c r="C14" s="210">
        <f>SUM(C9:C13)</f>
        <v>3247164</v>
      </c>
      <c r="D14" s="210">
        <f t="shared" ref="D14:N14" si="1">SUM(D9:D13)</f>
        <v>3116921</v>
      </c>
      <c r="E14" s="210">
        <f t="shared" si="1"/>
        <v>3096011</v>
      </c>
      <c r="F14" s="210">
        <f t="shared" si="1"/>
        <v>3563813</v>
      </c>
      <c r="G14" s="210">
        <f t="shared" si="1"/>
        <v>4036379</v>
      </c>
      <c r="H14" s="210">
        <f t="shared" si="1"/>
        <v>4029592</v>
      </c>
      <c r="I14" s="210">
        <f t="shared" si="1"/>
        <v>4098522</v>
      </c>
      <c r="J14" s="210">
        <f t="shared" si="1"/>
        <v>0</v>
      </c>
      <c r="K14" s="210">
        <f t="shared" si="1"/>
        <v>0</v>
      </c>
      <c r="L14" s="210">
        <f t="shared" si="1"/>
        <v>0</v>
      </c>
      <c r="M14" s="161">
        <f t="shared" si="1"/>
        <v>0</v>
      </c>
      <c r="N14" s="161">
        <f t="shared" si="1"/>
        <v>0</v>
      </c>
      <c r="O14" s="162">
        <f t="shared" si="0"/>
        <v>25188402</v>
      </c>
    </row>
    <row r="15" spans="1:15" s="149" customFormat="1" x14ac:dyDescent="0.2">
      <c r="A15" s="196">
        <v>41002</v>
      </c>
      <c r="B15" s="163" t="s">
        <v>72</v>
      </c>
      <c r="C15" s="210">
        <v>37849</v>
      </c>
      <c r="D15" s="210">
        <v>38091</v>
      </c>
      <c r="E15" s="210">
        <v>42298</v>
      </c>
      <c r="F15" s="161">
        <v>48120</v>
      </c>
      <c r="G15" s="161">
        <v>49878</v>
      </c>
      <c r="H15" s="161">
        <v>44329</v>
      </c>
      <c r="I15" s="161">
        <v>39609</v>
      </c>
      <c r="J15" s="161"/>
      <c r="K15" s="161"/>
      <c r="L15" s="161"/>
      <c r="M15" s="161"/>
      <c r="N15" s="161"/>
      <c r="O15" s="162">
        <f t="shared" si="0"/>
        <v>300174</v>
      </c>
    </row>
    <row r="16" spans="1:15" s="149" customFormat="1" ht="25.5" x14ac:dyDescent="0.2">
      <c r="A16" s="196">
        <v>80101</v>
      </c>
      <c r="B16" s="160" t="s">
        <v>73</v>
      </c>
      <c r="C16" s="210">
        <v>12415</v>
      </c>
      <c r="D16" s="210">
        <v>14743</v>
      </c>
      <c r="E16" s="210">
        <v>10933</v>
      </c>
      <c r="F16" s="161">
        <v>22406</v>
      </c>
      <c r="G16" s="161">
        <v>0</v>
      </c>
      <c r="H16" s="161">
        <v>40460</v>
      </c>
      <c r="I16" s="161">
        <v>17756</v>
      </c>
      <c r="J16" s="161"/>
      <c r="K16" s="161"/>
      <c r="L16" s="161"/>
      <c r="M16" s="161"/>
      <c r="N16" s="161"/>
      <c r="O16" s="162">
        <f t="shared" si="0"/>
        <v>118713</v>
      </c>
    </row>
    <row r="17" spans="1:15" x14ac:dyDescent="0.2">
      <c r="A17" s="196">
        <v>60101</v>
      </c>
      <c r="B17" s="151" t="s">
        <v>74</v>
      </c>
      <c r="C17" s="207">
        <v>3844</v>
      </c>
      <c r="D17" s="207">
        <v>3426</v>
      </c>
      <c r="E17" s="207">
        <v>4204</v>
      </c>
      <c r="F17" s="183">
        <v>5329</v>
      </c>
      <c r="G17" s="183">
        <v>3769</v>
      </c>
      <c r="H17" s="183">
        <v>3783</v>
      </c>
      <c r="I17" s="183">
        <v>3538</v>
      </c>
      <c r="J17" s="183"/>
      <c r="K17" s="183"/>
      <c r="L17" s="183"/>
      <c r="M17" s="183"/>
      <c r="N17" s="183"/>
      <c r="O17" s="184">
        <f t="shared" si="0"/>
        <v>27893</v>
      </c>
    </row>
    <row r="18" spans="1:15" x14ac:dyDescent="0.2">
      <c r="A18" s="196">
        <v>60102</v>
      </c>
      <c r="B18" s="155" t="s">
        <v>75</v>
      </c>
      <c r="C18" s="208">
        <v>711</v>
      </c>
      <c r="D18" s="208">
        <v>670</v>
      </c>
      <c r="E18" s="208">
        <v>786</v>
      </c>
      <c r="F18" s="167">
        <v>826</v>
      </c>
      <c r="G18" s="167">
        <v>804</v>
      </c>
      <c r="H18" s="167">
        <v>878</v>
      </c>
      <c r="I18" s="167">
        <v>622</v>
      </c>
      <c r="J18" s="167"/>
      <c r="K18" s="167"/>
      <c r="L18" s="167"/>
      <c r="M18" s="167"/>
      <c r="N18" s="167"/>
      <c r="O18" s="168">
        <f t="shared" si="0"/>
        <v>5297</v>
      </c>
    </row>
    <row r="19" spans="1:15" x14ac:dyDescent="0.2">
      <c r="A19" s="196">
        <v>60103</v>
      </c>
      <c r="B19" s="155" t="s">
        <v>76</v>
      </c>
      <c r="C19" s="208">
        <v>678</v>
      </c>
      <c r="D19" s="208">
        <v>688</v>
      </c>
      <c r="E19" s="208">
        <v>778</v>
      </c>
      <c r="F19" s="167">
        <v>795</v>
      </c>
      <c r="G19" s="167">
        <v>790</v>
      </c>
      <c r="H19" s="167">
        <v>769</v>
      </c>
      <c r="I19" s="167">
        <v>452</v>
      </c>
      <c r="J19" s="167"/>
      <c r="K19" s="167"/>
      <c r="L19" s="167"/>
      <c r="M19" s="167"/>
      <c r="N19" s="167"/>
      <c r="O19" s="168">
        <f t="shared" si="0"/>
        <v>4950</v>
      </c>
    </row>
    <row r="20" spans="1:15" x14ac:dyDescent="0.2">
      <c r="A20" s="196">
        <v>60104</v>
      </c>
      <c r="B20" s="155" t="s">
        <v>77</v>
      </c>
      <c r="C20" s="208">
        <v>1136</v>
      </c>
      <c r="D20" s="208">
        <v>1217</v>
      </c>
      <c r="E20" s="208">
        <v>1332</v>
      </c>
      <c r="F20" s="167">
        <v>1354</v>
      </c>
      <c r="G20" s="167">
        <v>1486</v>
      </c>
      <c r="H20" s="167">
        <v>1440</v>
      </c>
      <c r="I20" s="167">
        <v>1010</v>
      </c>
      <c r="J20" s="167"/>
      <c r="K20" s="167"/>
      <c r="L20" s="167"/>
      <c r="M20" s="167"/>
      <c r="N20" s="167"/>
      <c r="O20" s="168">
        <f t="shared" si="0"/>
        <v>8975</v>
      </c>
    </row>
    <row r="21" spans="1:15" x14ac:dyDescent="0.2">
      <c r="A21" s="196">
        <v>60105</v>
      </c>
      <c r="B21" s="155" t="s">
        <v>78</v>
      </c>
      <c r="C21" s="208">
        <v>2074</v>
      </c>
      <c r="D21" s="208">
        <v>2589</v>
      </c>
      <c r="E21" s="208">
        <v>2498</v>
      </c>
      <c r="F21" s="167">
        <v>2822</v>
      </c>
      <c r="G21" s="167">
        <v>2496</v>
      </c>
      <c r="H21" s="167">
        <v>2490</v>
      </c>
      <c r="I21" s="167">
        <v>2086</v>
      </c>
      <c r="J21" s="167"/>
      <c r="K21" s="167"/>
      <c r="L21" s="167"/>
      <c r="M21" s="167"/>
      <c r="N21" s="167"/>
      <c r="O21" s="168">
        <f t="shared" si="0"/>
        <v>17055</v>
      </c>
    </row>
    <row r="22" spans="1:15" x14ac:dyDescent="0.2">
      <c r="A22" s="196">
        <v>60106</v>
      </c>
      <c r="B22" s="155" t="s">
        <v>79</v>
      </c>
      <c r="C22" s="208">
        <v>330</v>
      </c>
      <c r="D22" s="208">
        <v>362</v>
      </c>
      <c r="E22" s="208">
        <v>387</v>
      </c>
      <c r="F22" s="167">
        <v>424</v>
      </c>
      <c r="G22" s="167">
        <v>400</v>
      </c>
      <c r="H22" s="167">
        <v>374</v>
      </c>
      <c r="I22" s="167">
        <v>104</v>
      </c>
      <c r="J22" s="167"/>
      <c r="K22" s="167"/>
      <c r="L22" s="167"/>
      <c r="M22" s="167"/>
      <c r="N22" s="167"/>
      <c r="O22" s="168">
        <f t="shared" si="0"/>
        <v>2381</v>
      </c>
    </row>
    <row r="23" spans="1:15" x14ac:dyDescent="0.2">
      <c r="A23" s="196">
        <v>60107</v>
      </c>
      <c r="B23" s="155" t="s">
        <v>80</v>
      </c>
      <c r="C23" s="208">
        <v>8</v>
      </c>
      <c r="D23" s="208">
        <v>831</v>
      </c>
      <c r="E23" s="208">
        <v>817</v>
      </c>
      <c r="F23" s="211">
        <v>811</v>
      </c>
      <c r="G23" s="211">
        <v>878</v>
      </c>
      <c r="H23" s="211">
        <v>945</v>
      </c>
      <c r="I23" s="211">
        <v>1155</v>
      </c>
      <c r="J23" s="211"/>
      <c r="K23" s="211"/>
      <c r="L23" s="211"/>
      <c r="M23" s="211"/>
      <c r="N23" s="211"/>
      <c r="O23" s="212">
        <f t="shared" si="0"/>
        <v>5445</v>
      </c>
    </row>
    <row r="24" spans="1:15" x14ac:dyDescent="0.2">
      <c r="A24" s="196">
        <v>60108</v>
      </c>
      <c r="B24" s="169" t="s">
        <v>81</v>
      </c>
      <c r="C24" s="208">
        <v>26</v>
      </c>
      <c r="D24" s="208">
        <v>34</v>
      </c>
      <c r="E24" s="208">
        <v>15</v>
      </c>
      <c r="F24" s="167">
        <v>19</v>
      </c>
      <c r="G24" s="167">
        <v>14</v>
      </c>
      <c r="H24" s="167">
        <v>33</v>
      </c>
      <c r="I24" s="167">
        <v>26</v>
      </c>
      <c r="J24" s="167"/>
      <c r="K24" s="167"/>
      <c r="L24" s="167"/>
      <c r="M24" s="167"/>
      <c r="N24" s="167"/>
      <c r="O24" s="168">
        <f t="shared" si="0"/>
        <v>167</v>
      </c>
    </row>
    <row r="25" spans="1:15" x14ac:dyDescent="0.2">
      <c r="A25" s="196">
        <v>60109</v>
      </c>
      <c r="B25" s="155" t="s">
        <v>82</v>
      </c>
      <c r="C25" s="208">
        <v>1920</v>
      </c>
      <c r="D25" s="208">
        <v>1877</v>
      </c>
      <c r="E25" s="208">
        <v>1893</v>
      </c>
      <c r="F25" s="167">
        <v>1928</v>
      </c>
      <c r="G25" s="167">
        <v>1963</v>
      </c>
      <c r="H25" s="167">
        <v>1991</v>
      </c>
      <c r="I25" s="167">
        <v>1452</v>
      </c>
      <c r="J25" s="167"/>
      <c r="K25" s="167"/>
      <c r="L25" s="167"/>
      <c r="M25" s="167"/>
      <c r="N25" s="167"/>
      <c r="O25" s="168">
        <f t="shared" si="0"/>
        <v>13024</v>
      </c>
    </row>
    <row r="26" spans="1:15" x14ac:dyDescent="0.2">
      <c r="A26" s="196">
        <v>60110</v>
      </c>
      <c r="B26" s="155" t="s">
        <v>83</v>
      </c>
      <c r="C26" s="208">
        <v>2924</v>
      </c>
      <c r="D26" s="208">
        <v>3337</v>
      </c>
      <c r="E26" s="208">
        <v>3508</v>
      </c>
      <c r="F26" s="167">
        <v>3508</v>
      </c>
      <c r="G26" s="167">
        <v>3496</v>
      </c>
      <c r="H26" s="167">
        <v>3309</v>
      </c>
      <c r="I26" s="167">
        <v>2806</v>
      </c>
      <c r="J26" s="167"/>
      <c r="K26" s="167"/>
      <c r="L26" s="167"/>
      <c r="M26" s="167"/>
      <c r="N26" s="167"/>
      <c r="O26" s="168">
        <f t="shared" si="0"/>
        <v>22888</v>
      </c>
    </row>
    <row r="27" spans="1:15" x14ac:dyDescent="0.2">
      <c r="A27" s="196">
        <v>60111</v>
      </c>
      <c r="B27" s="155" t="s">
        <v>84</v>
      </c>
      <c r="C27" s="208">
        <v>476</v>
      </c>
      <c r="D27" s="208">
        <v>543</v>
      </c>
      <c r="E27" s="208">
        <v>495</v>
      </c>
      <c r="F27" s="167">
        <v>519</v>
      </c>
      <c r="G27" s="167">
        <v>636</v>
      </c>
      <c r="H27" s="167">
        <v>573</v>
      </c>
      <c r="I27" s="167">
        <v>212</v>
      </c>
      <c r="J27" s="167"/>
      <c r="K27" s="167"/>
      <c r="L27" s="167"/>
      <c r="M27" s="167"/>
      <c r="N27" s="167"/>
      <c r="O27" s="168">
        <f t="shared" si="0"/>
        <v>3454</v>
      </c>
    </row>
    <row r="28" spans="1:15" x14ac:dyDescent="0.2">
      <c r="A28" s="196">
        <v>60112</v>
      </c>
      <c r="B28" s="169" t="s">
        <v>85</v>
      </c>
      <c r="C28" s="208">
        <v>1767</v>
      </c>
      <c r="D28" s="208">
        <v>1917</v>
      </c>
      <c r="E28" s="208">
        <v>2034</v>
      </c>
      <c r="F28" s="167">
        <v>2116</v>
      </c>
      <c r="G28" s="167">
        <v>2028</v>
      </c>
      <c r="H28" s="167">
        <v>2066</v>
      </c>
      <c r="I28" s="167">
        <v>1610</v>
      </c>
      <c r="J28" s="167"/>
      <c r="K28" s="167"/>
      <c r="L28" s="167"/>
      <c r="M28" s="167"/>
      <c r="N28" s="167"/>
      <c r="O28" s="168">
        <f t="shared" si="0"/>
        <v>13538</v>
      </c>
    </row>
    <row r="29" spans="1:15" x14ac:dyDescent="0.2">
      <c r="A29" s="196">
        <v>60113</v>
      </c>
      <c r="B29" s="170" t="s">
        <v>86</v>
      </c>
      <c r="C29" s="208">
        <v>158</v>
      </c>
      <c r="D29" s="208">
        <v>174</v>
      </c>
      <c r="E29" s="208">
        <v>157</v>
      </c>
      <c r="F29" s="167">
        <v>189</v>
      </c>
      <c r="G29" s="167">
        <v>190</v>
      </c>
      <c r="H29" s="167">
        <v>251</v>
      </c>
      <c r="I29" s="167">
        <v>87</v>
      </c>
      <c r="J29" s="167"/>
      <c r="K29" s="167"/>
      <c r="L29" s="167"/>
      <c r="M29" s="167"/>
      <c r="N29" s="167"/>
      <c r="O29" s="168">
        <f t="shared" si="0"/>
        <v>1206</v>
      </c>
    </row>
    <row r="30" spans="1:15" x14ac:dyDescent="0.2">
      <c r="A30" s="196">
        <v>60114</v>
      </c>
      <c r="B30" s="155" t="s">
        <v>87</v>
      </c>
      <c r="C30" s="208">
        <v>1836</v>
      </c>
      <c r="D30" s="208">
        <v>2059</v>
      </c>
      <c r="E30" s="208">
        <v>2161</v>
      </c>
      <c r="F30" s="167">
        <v>2299</v>
      </c>
      <c r="G30" s="167">
        <v>2287</v>
      </c>
      <c r="H30" s="167">
        <v>2400</v>
      </c>
      <c r="I30" s="167">
        <v>1514</v>
      </c>
      <c r="J30" s="167"/>
      <c r="K30" s="167"/>
      <c r="L30" s="167"/>
      <c r="M30" s="167"/>
      <c r="N30" s="167"/>
      <c r="O30" s="168">
        <f t="shared" si="0"/>
        <v>14556</v>
      </c>
    </row>
    <row r="31" spans="1:15" x14ac:dyDescent="0.2">
      <c r="A31" s="196">
        <v>60115</v>
      </c>
      <c r="B31" s="155" t="s">
        <v>88</v>
      </c>
      <c r="C31" s="208">
        <v>1570</v>
      </c>
      <c r="D31" s="208">
        <v>1600</v>
      </c>
      <c r="E31" s="208">
        <v>1834</v>
      </c>
      <c r="F31" s="167">
        <v>1958</v>
      </c>
      <c r="G31" s="167">
        <v>1801</v>
      </c>
      <c r="H31" s="167">
        <v>1752</v>
      </c>
      <c r="I31" s="167">
        <v>1481</v>
      </c>
      <c r="J31" s="167"/>
      <c r="K31" s="167"/>
      <c r="L31" s="167"/>
      <c r="M31" s="167"/>
      <c r="N31" s="167"/>
      <c r="O31" s="168">
        <f t="shared" si="0"/>
        <v>11996</v>
      </c>
    </row>
    <row r="32" spans="1:15" x14ac:dyDescent="0.2">
      <c r="A32" s="196">
        <v>60116</v>
      </c>
      <c r="B32" s="155" t="s">
        <v>213</v>
      </c>
      <c r="C32" s="208">
        <v>1912</v>
      </c>
      <c r="D32" s="208">
        <v>1825</v>
      </c>
      <c r="E32" s="208">
        <v>2034</v>
      </c>
      <c r="F32" s="167">
        <v>1778</v>
      </c>
      <c r="G32" s="167">
        <v>2191</v>
      </c>
      <c r="H32" s="167">
        <v>2022</v>
      </c>
      <c r="I32" s="167">
        <v>1718</v>
      </c>
      <c r="J32" s="167"/>
      <c r="K32" s="167"/>
      <c r="L32" s="167"/>
      <c r="M32" s="167"/>
      <c r="N32" s="167"/>
      <c r="O32" s="168">
        <f t="shared" si="0"/>
        <v>13480</v>
      </c>
    </row>
    <row r="33" spans="1:15" x14ac:dyDescent="0.2">
      <c r="A33" s="196">
        <v>60117</v>
      </c>
      <c r="B33" s="155" t="s">
        <v>90</v>
      </c>
      <c r="C33" s="208">
        <v>1360</v>
      </c>
      <c r="D33" s="208">
        <v>1557</v>
      </c>
      <c r="E33" s="208">
        <v>1960</v>
      </c>
      <c r="F33" s="167">
        <v>1785</v>
      </c>
      <c r="G33" s="167">
        <v>1711</v>
      </c>
      <c r="H33" s="167">
        <v>1754</v>
      </c>
      <c r="I33" s="167">
        <v>1336</v>
      </c>
      <c r="J33" s="167"/>
      <c r="K33" s="167"/>
      <c r="L33" s="167"/>
      <c r="M33" s="167"/>
      <c r="N33" s="167"/>
      <c r="O33" s="168">
        <f t="shared" si="0"/>
        <v>11463</v>
      </c>
    </row>
    <row r="34" spans="1:15" x14ac:dyDescent="0.2">
      <c r="A34" s="196">
        <v>60118</v>
      </c>
      <c r="B34" s="155" t="s">
        <v>91</v>
      </c>
      <c r="C34" s="208">
        <v>1102</v>
      </c>
      <c r="D34" s="208">
        <v>1130</v>
      </c>
      <c r="E34" s="208">
        <v>1782</v>
      </c>
      <c r="F34" s="167">
        <v>1736</v>
      </c>
      <c r="G34" s="167">
        <v>1757</v>
      </c>
      <c r="H34" s="167">
        <v>1603</v>
      </c>
      <c r="I34" s="167">
        <v>1190</v>
      </c>
      <c r="J34" s="167"/>
      <c r="K34" s="167"/>
      <c r="L34" s="167"/>
      <c r="M34" s="167"/>
      <c r="N34" s="167"/>
      <c r="O34" s="168">
        <f t="shared" si="0"/>
        <v>10300</v>
      </c>
    </row>
    <row r="35" spans="1:15" x14ac:dyDescent="0.2">
      <c r="A35" s="196">
        <v>60119</v>
      </c>
      <c r="B35" s="155" t="s">
        <v>92</v>
      </c>
      <c r="C35" s="208">
        <v>2165</v>
      </c>
      <c r="D35" s="208">
        <v>2406</v>
      </c>
      <c r="E35" s="208">
        <v>2596</v>
      </c>
      <c r="F35" s="167">
        <v>2674</v>
      </c>
      <c r="G35" s="167">
        <v>2623</v>
      </c>
      <c r="H35" s="167">
        <v>2633</v>
      </c>
      <c r="I35" s="167">
        <v>1930</v>
      </c>
      <c r="J35" s="167"/>
      <c r="K35" s="167"/>
      <c r="L35" s="167"/>
      <c r="M35" s="167"/>
      <c r="N35" s="167"/>
      <c r="O35" s="168">
        <f t="shared" si="0"/>
        <v>17027</v>
      </c>
    </row>
    <row r="36" spans="1:15" x14ac:dyDescent="0.2">
      <c r="A36" s="196">
        <v>60120</v>
      </c>
      <c r="B36" s="155" t="s">
        <v>93</v>
      </c>
      <c r="C36" s="208">
        <v>3303</v>
      </c>
      <c r="D36" s="208">
        <v>3657</v>
      </c>
      <c r="E36" s="208">
        <v>3663</v>
      </c>
      <c r="F36" s="167">
        <v>3809</v>
      </c>
      <c r="G36" s="167">
        <v>4028</v>
      </c>
      <c r="H36" s="167">
        <v>4351</v>
      </c>
      <c r="I36" s="167">
        <v>2864</v>
      </c>
      <c r="J36" s="167"/>
      <c r="K36" s="167"/>
      <c r="L36" s="167"/>
      <c r="M36" s="167"/>
      <c r="N36" s="167"/>
      <c r="O36" s="168">
        <f t="shared" si="0"/>
        <v>25675</v>
      </c>
    </row>
    <row r="37" spans="1:15" x14ac:dyDescent="0.2">
      <c r="A37" s="196">
        <v>60121</v>
      </c>
      <c r="B37" s="155" t="s">
        <v>94</v>
      </c>
      <c r="C37" s="208">
        <v>2262</v>
      </c>
      <c r="D37" s="208">
        <v>3724</v>
      </c>
      <c r="E37" s="208">
        <v>3809</v>
      </c>
      <c r="F37" s="167">
        <v>3622</v>
      </c>
      <c r="G37" s="167">
        <v>4130</v>
      </c>
      <c r="H37" s="167">
        <v>4345</v>
      </c>
      <c r="I37" s="167">
        <v>0</v>
      </c>
      <c r="J37" s="167"/>
      <c r="K37" s="167"/>
      <c r="L37" s="167"/>
      <c r="M37" s="167"/>
      <c r="N37" s="167"/>
      <c r="O37" s="168">
        <f t="shared" si="0"/>
        <v>21892</v>
      </c>
    </row>
    <row r="38" spans="1:15" x14ac:dyDescent="0.2">
      <c r="A38" s="196">
        <v>60122</v>
      </c>
      <c r="B38" s="155" t="s">
        <v>95</v>
      </c>
      <c r="C38" s="208">
        <v>5624</v>
      </c>
      <c r="D38" s="208">
        <v>5321</v>
      </c>
      <c r="E38" s="208">
        <v>5613</v>
      </c>
      <c r="F38" s="167">
        <v>5921</v>
      </c>
      <c r="G38" s="167">
        <v>5936</v>
      </c>
      <c r="H38" s="167">
        <v>6171</v>
      </c>
      <c r="I38" s="167">
        <v>4888</v>
      </c>
      <c r="J38" s="167"/>
      <c r="K38" s="167"/>
      <c r="L38" s="167"/>
      <c r="M38" s="167"/>
      <c r="N38" s="167"/>
      <c r="O38" s="168">
        <f t="shared" si="0"/>
        <v>39474</v>
      </c>
    </row>
    <row r="39" spans="1:15" x14ac:dyDescent="0.2">
      <c r="A39" s="196">
        <v>60123</v>
      </c>
      <c r="B39" s="155" t="s">
        <v>96</v>
      </c>
      <c r="C39" s="208">
        <v>3444</v>
      </c>
      <c r="D39" s="208">
        <v>4395</v>
      </c>
      <c r="E39" s="208">
        <v>4341</v>
      </c>
      <c r="F39" s="167">
        <v>4668</v>
      </c>
      <c r="G39" s="167">
        <v>4315</v>
      </c>
      <c r="H39" s="167">
        <v>4165</v>
      </c>
      <c r="I39" s="167">
        <v>2839</v>
      </c>
      <c r="J39" s="167"/>
      <c r="K39" s="167"/>
      <c r="L39" s="167"/>
      <c r="M39" s="167"/>
      <c r="N39" s="167"/>
      <c r="O39" s="168">
        <f t="shared" si="0"/>
        <v>28167</v>
      </c>
    </row>
    <row r="40" spans="1:15" x14ac:dyDescent="0.2">
      <c r="A40" s="196">
        <v>60124</v>
      </c>
      <c r="B40" s="155" t="s">
        <v>97</v>
      </c>
      <c r="C40" s="208">
        <v>1353</v>
      </c>
      <c r="D40" s="208">
        <v>1534</v>
      </c>
      <c r="E40" s="208">
        <v>2418</v>
      </c>
      <c r="F40" s="167">
        <v>2727</v>
      </c>
      <c r="G40" s="167">
        <v>2749</v>
      </c>
      <c r="H40" s="167">
        <v>2592</v>
      </c>
      <c r="I40" s="167">
        <v>1383</v>
      </c>
      <c r="J40" s="167"/>
      <c r="K40" s="167"/>
      <c r="L40" s="167"/>
      <c r="M40" s="167"/>
      <c r="N40" s="167"/>
      <c r="O40" s="168">
        <f t="shared" si="0"/>
        <v>14756</v>
      </c>
    </row>
    <row r="41" spans="1:15" x14ac:dyDescent="0.2">
      <c r="A41" s="196">
        <v>60125</v>
      </c>
      <c r="B41" s="155" t="s">
        <v>98</v>
      </c>
      <c r="C41" s="208">
        <v>3801</v>
      </c>
      <c r="D41" s="208">
        <v>3688</v>
      </c>
      <c r="E41" s="208">
        <v>3897</v>
      </c>
      <c r="F41" s="167">
        <v>4626</v>
      </c>
      <c r="G41" s="167">
        <v>4360</v>
      </c>
      <c r="H41" s="167">
        <v>3984</v>
      </c>
      <c r="I41" s="167">
        <v>2964</v>
      </c>
      <c r="J41" s="167"/>
      <c r="K41" s="167"/>
      <c r="L41" s="167"/>
      <c r="M41" s="167"/>
      <c r="N41" s="167"/>
      <c r="O41" s="168">
        <f t="shared" si="0"/>
        <v>27320</v>
      </c>
    </row>
    <row r="42" spans="1:15" x14ac:dyDescent="0.2">
      <c r="A42" s="196">
        <v>60126</v>
      </c>
      <c r="B42" s="155" t="s">
        <v>99</v>
      </c>
      <c r="C42" s="208">
        <v>2594</v>
      </c>
      <c r="D42" s="208">
        <v>2647</v>
      </c>
      <c r="E42" s="208">
        <v>2790</v>
      </c>
      <c r="F42" s="167">
        <v>2847</v>
      </c>
      <c r="G42" s="167">
        <v>2751</v>
      </c>
      <c r="H42" s="167">
        <v>2734</v>
      </c>
      <c r="I42" s="167">
        <v>1981</v>
      </c>
      <c r="J42" s="167"/>
      <c r="K42" s="167"/>
      <c r="L42" s="167"/>
      <c r="M42" s="167"/>
      <c r="N42" s="167"/>
      <c r="O42" s="168">
        <f t="shared" si="0"/>
        <v>18344</v>
      </c>
    </row>
    <row r="43" spans="1:15" x14ac:dyDescent="0.2">
      <c r="A43" s="196">
        <v>60127</v>
      </c>
      <c r="B43" s="155" t="s">
        <v>100</v>
      </c>
      <c r="C43" s="208">
        <v>3612</v>
      </c>
      <c r="D43" s="208">
        <v>3928</v>
      </c>
      <c r="E43" s="208">
        <v>3714</v>
      </c>
      <c r="F43" s="167">
        <v>4166</v>
      </c>
      <c r="G43" s="167">
        <v>4641</v>
      </c>
      <c r="H43" s="167">
        <v>4369</v>
      </c>
      <c r="I43" s="167">
        <v>2781</v>
      </c>
      <c r="J43" s="167"/>
      <c r="K43" s="167"/>
      <c r="L43" s="167"/>
      <c r="M43" s="167"/>
      <c r="N43" s="167"/>
      <c r="O43" s="168">
        <f t="shared" si="0"/>
        <v>27211</v>
      </c>
    </row>
    <row r="44" spans="1:15" x14ac:dyDescent="0.2">
      <c r="A44" s="196">
        <v>60128</v>
      </c>
      <c r="B44" s="155" t="s">
        <v>101</v>
      </c>
      <c r="C44" s="208">
        <v>2783</v>
      </c>
      <c r="D44" s="208">
        <v>2999</v>
      </c>
      <c r="E44" s="208">
        <v>3357</v>
      </c>
      <c r="F44" s="167">
        <v>3731</v>
      </c>
      <c r="G44" s="167">
        <v>3452</v>
      </c>
      <c r="H44" s="167">
        <v>3244</v>
      </c>
      <c r="I44" s="167">
        <v>1932</v>
      </c>
      <c r="J44" s="167"/>
      <c r="K44" s="167"/>
      <c r="L44" s="167"/>
      <c r="M44" s="167"/>
      <c r="N44" s="167"/>
      <c r="O44" s="168">
        <f t="shared" si="0"/>
        <v>21498</v>
      </c>
    </row>
    <row r="45" spans="1:15" x14ac:dyDescent="0.2">
      <c r="A45" s="196">
        <v>60130</v>
      </c>
      <c r="B45" s="169" t="s">
        <v>102</v>
      </c>
      <c r="C45" s="208">
        <v>518</v>
      </c>
      <c r="D45" s="208">
        <v>562</v>
      </c>
      <c r="E45" s="208">
        <v>537</v>
      </c>
      <c r="F45" s="167">
        <v>615</v>
      </c>
      <c r="G45" s="167">
        <v>558</v>
      </c>
      <c r="H45" s="167">
        <v>596</v>
      </c>
      <c r="I45" s="167">
        <v>385</v>
      </c>
      <c r="J45" s="167"/>
      <c r="K45" s="167"/>
      <c r="L45" s="167"/>
      <c r="M45" s="167"/>
      <c r="N45" s="167"/>
      <c r="O45" s="168">
        <f t="shared" si="0"/>
        <v>3771</v>
      </c>
    </row>
    <row r="46" spans="1:15" x14ac:dyDescent="0.2">
      <c r="A46" s="196">
        <v>65101</v>
      </c>
      <c r="B46" s="155" t="s">
        <v>103</v>
      </c>
      <c r="C46" s="208">
        <v>3581</v>
      </c>
      <c r="D46" s="208">
        <v>3485</v>
      </c>
      <c r="E46" s="208">
        <v>4501</v>
      </c>
      <c r="F46" s="167">
        <v>4346</v>
      </c>
      <c r="G46" s="167">
        <v>4769</v>
      </c>
      <c r="H46" s="167">
        <v>4330</v>
      </c>
      <c r="I46" s="167">
        <v>3310</v>
      </c>
      <c r="J46" s="167"/>
      <c r="K46" s="167"/>
      <c r="L46" s="167"/>
      <c r="M46" s="167"/>
      <c r="N46" s="167"/>
      <c r="O46" s="168">
        <f t="shared" si="0"/>
        <v>28322</v>
      </c>
    </row>
    <row r="47" spans="1:15" x14ac:dyDescent="0.2">
      <c r="A47" s="196">
        <v>65102</v>
      </c>
      <c r="B47" s="155" t="s">
        <v>104</v>
      </c>
      <c r="C47" s="208">
        <v>185</v>
      </c>
      <c r="D47" s="208">
        <v>177</v>
      </c>
      <c r="E47" s="208">
        <v>202</v>
      </c>
      <c r="F47" s="167">
        <v>302</v>
      </c>
      <c r="G47" s="167">
        <v>257</v>
      </c>
      <c r="H47" s="167">
        <v>396</v>
      </c>
      <c r="I47" s="167">
        <v>188</v>
      </c>
      <c r="J47" s="167"/>
      <c r="K47" s="167"/>
      <c r="L47" s="167"/>
      <c r="M47" s="167"/>
      <c r="N47" s="167"/>
      <c r="O47" s="168">
        <f t="shared" si="0"/>
        <v>1707</v>
      </c>
    </row>
    <row r="48" spans="1:15" x14ac:dyDescent="0.2">
      <c r="A48" s="196">
        <v>65103</v>
      </c>
      <c r="B48" s="155" t="s">
        <v>105</v>
      </c>
      <c r="C48" s="208">
        <v>0</v>
      </c>
      <c r="D48" s="208">
        <v>0</v>
      </c>
      <c r="E48" s="208">
        <v>0</v>
      </c>
      <c r="F48" s="167">
        <v>0</v>
      </c>
      <c r="G48" s="167">
        <v>0</v>
      </c>
      <c r="H48" s="167">
        <v>0</v>
      </c>
      <c r="I48" s="167">
        <v>0</v>
      </c>
      <c r="J48" s="167"/>
      <c r="K48" s="167"/>
      <c r="L48" s="167"/>
      <c r="M48" s="167"/>
      <c r="N48" s="167"/>
      <c r="O48" s="168">
        <f t="shared" si="0"/>
        <v>0</v>
      </c>
    </row>
    <row r="49" spans="1:15" x14ac:dyDescent="0.2">
      <c r="A49" s="196">
        <v>65104</v>
      </c>
      <c r="B49" s="155" t="s">
        <v>106</v>
      </c>
      <c r="C49" s="208">
        <v>0</v>
      </c>
      <c r="D49" s="208">
        <v>14</v>
      </c>
      <c r="E49" s="208">
        <v>14</v>
      </c>
      <c r="F49" s="167">
        <v>38</v>
      </c>
      <c r="G49" s="167">
        <v>20</v>
      </c>
      <c r="H49" s="167">
        <v>81</v>
      </c>
      <c r="I49" s="167">
        <v>37</v>
      </c>
      <c r="J49" s="167"/>
      <c r="K49" s="167"/>
      <c r="L49" s="167"/>
      <c r="M49" s="167"/>
      <c r="N49" s="167"/>
      <c r="O49" s="168">
        <f t="shared" si="0"/>
        <v>204</v>
      </c>
    </row>
    <row r="50" spans="1:15" x14ac:dyDescent="0.2">
      <c r="A50" s="196">
        <v>65105</v>
      </c>
      <c r="B50" s="155" t="s">
        <v>107</v>
      </c>
      <c r="C50" s="208">
        <v>343</v>
      </c>
      <c r="D50" s="208">
        <v>345</v>
      </c>
      <c r="E50" s="208">
        <v>655</v>
      </c>
      <c r="F50" s="167">
        <v>535</v>
      </c>
      <c r="G50" s="167">
        <v>506</v>
      </c>
      <c r="H50" s="167">
        <v>544</v>
      </c>
      <c r="I50" s="167">
        <v>314</v>
      </c>
      <c r="J50" s="167"/>
      <c r="K50" s="167"/>
      <c r="L50" s="167"/>
      <c r="M50" s="167"/>
      <c r="N50" s="167"/>
      <c r="O50" s="168">
        <f t="shared" si="0"/>
        <v>3242</v>
      </c>
    </row>
    <row r="51" spans="1:15" x14ac:dyDescent="0.2">
      <c r="A51" s="196">
        <v>65106</v>
      </c>
      <c r="B51" s="155" t="s">
        <v>108</v>
      </c>
      <c r="C51" s="208">
        <v>32</v>
      </c>
      <c r="D51" s="208">
        <v>32</v>
      </c>
      <c r="E51" s="208">
        <v>46</v>
      </c>
      <c r="F51" s="167">
        <v>48</v>
      </c>
      <c r="G51" s="167">
        <v>59</v>
      </c>
      <c r="H51" s="167">
        <v>65</v>
      </c>
      <c r="I51" s="167">
        <v>16</v>
      </c>
      <c r="J51" s="167"/>
      <c r="K51" s="167"/>
      <c r="L51" s="167"/>
      <c r="M51" s="167"/>
      <c r="N51" s="167"/>
      <c r="O51" s="168">
        <f t="shared" si="0"/>
        <v>298</v>
      </c>
    </row>
    <row r="52" spans="1:15" x14ac:dyDescent="0.2">
      <c r="A52" s="196">
        <v>65107</v>
      </c>
      <c r="B52" s="155" t="s">
        <v>109</v>
      </c>
      <c r="C52" s="208">
        <v>503</v>
      </c>
      <c r="D52" s="208">
        <v>495</v>
      </c>
      <c r="E52" s="208">
        <v>748</v>
      </c>
      <c r="F52" s="167">
        <v>513</v>
      </c>
      <c r="G52" s="167">
        <v>581</v>
      </c>
      <c r="H52" s="167">
        <v>567</v>
      </c>
      <c r="I52" s="167">
        <v>542</v>
      </c>
      <c r="J52" s="167"/>
      <c r="K52" s="167"/>
      <c r="L52" s="167"/>
      <c r="M52" s="167"/>
      <c r="N52" s="167"/>
      <c r="O52" s="168">
        <f t="shared" si="0"/>
        <v>3949</v>
      </c>
    </row>
    <row r="53" spans="1:15" x14ac:dyDescent="0.2">
      <c r="A53" s="196">
        <v>65108</v>
      </c>
      <c r="B53" s="155" t="s">
        <v>110</v>
      </c>
      <c r="C53" s="208">
        <v>748</v>
      </c>
      <c r="D53" s="208">
        <v>648</v>
      </c>
      <c r="E53" s="208">
        <v>863</v>
      </c>
      <c r="F53" s="167">
        <v>785</v>
      </c>
      <c r="G53" s="167">
        <v>839</v>
      </c>
      <c r="H53" s="167">
        <v>784</v>
      </c>
      <c r="I53" s="167">
        <v>580</v>
      </c>
      <c r="J53" s="167"/>
      <c r="K53" s="167"/>
      <c r="L53" s="167"/>
      <c r="M53" s="167"/>
      <c r="N53" s="167"/>
      <c r="O53" s="168">
        <f t="shared" si="0"/>
        <v>5247</v>
      </c>
    </row>
    <row r="54" spans="1:15" x14ac:dyDescent="0.2">
      <c r="A54" s="196">
        <v>65109</v>
      </c>
      <c r="B54" s="155" t="s">
        <v>111</v>
      </c>
      <c r="C54" s="208">
        <v>0</v>
      </c>
      <c r="D54" s="208">
        <v>42</v>
      </c>
      <c r="E54" s="208">
        <v>42</v>
      </c>
      <c r="F54" s="167">
        <v>224</v>
      </c>
      <c r="G54" s="167">
        <v>60</v>
      </c>
      <c r="H54" s="167">
        <v>56</v>
      </c>
      <c r="I54" s="167">
        <v>45</v>
      </c>
      <c r="J54" s="167"/>
      <c r="K54" s="167"/>
      <c r="L54" s="167"/>
      <c r="M54" s="167"/>
      <c r="N54" s="167"/>
      <c r="O54" s="168">
        <f t="shared" si="0"/>
        <v>469</v>
      </c>
    </row>
    <row r="55" spans="1:15" ht="25.5" x14ac:dyDescent="0.2">
      <c r="A55" s="196">
        <v>65110</v>
      </c>
      <c r="B55" s="155" t="s">
        <v>112</v>
      </c>
      <c r="C55" s="208">
        <v>571</v>
      </c>
      <c r="D55" s="208">
        <v>390</v>
      </c>
      <c r="E55" s="208">
        <v>560</v>
      </c>
      <c r="F55" s="167">
        <v>514</v>
      </c>
      <c r="G55" s="167">
        <v>492</v>
      </c>
      <c r="H55" s="167">
        <v>593</v>
      </c>
      <c r="I55" s="167">
        <v>459</v>
      </c>
      <c r="J55" s="167"/>
      <c r="K55" s="167"/>
      <c r="L55" s="167"/>
      <c r="M55" s="167"/>
      <c r="N55" s="167"/>
      <c r="O55" s="168">
        <f t="shared" si="0"/>
        <v>3579</v>
      </c>
    </row>
    <row r="56" spans="1:15" x14ac:dyDescent="0.2">
      <c r="A56" s="196">
        <v>65111</v>
      </c>
      <c r="B56" s="155" t="s">
        <v>113</v>
      </c>
      <c r="C56" s="208">
        <v>442</v>
      </c>
      <c r="D56" s="208">
        <v>434</v>
      </c>
      <c r="E56" s="208">
        <v>653</v>
      </c>
      <c r="F56" s="167">
        <v>624</v>
      </c>
      <c r="G56" s="167">
        <v>529</v>
      </c>
      <c r="H56" s="167">
        <v>529</v>
      </c>
      <c r="I56" s="167">
        <v>516</v>
      </c>
      <c r="J56" s="167"/>
      <c r="K56" s="167"/>
      <c r="L56" s="167"/>
      <c r="M56" s="167"/>
      <c r="N56" s="167"/>
      <c r="O56" s="168">
        <f t="shared" si="0"/>
        <v>3727</v>
      </c>
    </row>
    <row r="57" spans="1:15" x14ac:dyDescent="0.2">
      <c r="A57" s="196">
        <v>65112</v>
      </c>
      <c r="B57" s="155" t="s">
        <v>114</v>
      </c>
      <c r="C57" s="208">
        <v>1225</v>
      </c>
      <c r="D57" s="208">
        <v>1150</v>
      </c>
      <c r="E57" s="208">
        <v>1493</v>
      </c>
      <c r="F57" s="167">
        <v>1562</v>
      </c>
      <c r="G57" s="167">
        <v>1423</v>
      </c>
      <c r="H57" s="167">
        <v>1713</v>
      </c>
      <c r="I57" s="167">
        <v>1183</v>
      </c>
      <c r="J57" s="167"/>
      <c r="K57" s="167"/>
      <c r="L57" s="167"/>
      <c r="M57" s="167"/>
      <c r="N57" s="167"/>
      <c r="O57" s="168">
        <f t="shared" si="0"/>
        <v>9749</v>
      </c>
    </row>
    <row r="58" spans="1:15" x14ac:dyDescent="0.2">
      <c r="A58" s="196">
        <v>65113</v>
      </c>
      <c r="B58" s="155" t="s">
        <v>115</v>
      </c>
      <c r="C58" s="208">
        <v>72</v>
      </c>
      <c r="D58" s="208">
        <v>72</v>
      </c>
      <c r="E58" s="208">
        <v>148</v>
      </c>
      <c r="F58" s="167">
        <v>124</v>
      </c>
      <c r="G58" s="167">
        <v>113</v>
      </c>
      <c r="H58" s="167">
        <v>120</v>
      </c>
      <c r="I58" s="167">
        <v>81</v>
      </c>
      <c r="J58" s="167"/>
      <c r="K58" s="167"/>
      <c r="L58" s="167"/>
      <c r="M58" s="167"/>
      <c r="N58" s="167"/>
      <c r="O58" s="168">
        <f t="shared" si="0"/>
        <v>730</v>
      </c>
    </row>
    <row r="59" spans="1:15" x14ac:dyDescent="0.2">
      <c r="A59" s="196">
        <v>65114</v>
      </c>
      <c r="B59" s="155" t="s">
        <v>116</v>
      </c>
      <c r="C59" s="208">
        <v>119</v>
      </c>
      <c r="D59" s="208">
        <v>322</v>
      </c>
      <c r="E59" s="208">
        <v>115</v>
      </c>
      <c r="F59" s="167">
        <v>0</v>
      </c>
      <c r="G59" s="167">
        <v>236</v>
      </c>
      <c r="H59" s="167">
        <v>0</v>
      </c>
      <c r="I59" s="167">
        <v>123</v>
      </c>
      <c r="J59" s="167"/>
      <c r="K59" s="167"/>
      <c r="L59" s="167"/>
      <c r="M59" s="167"/>
      <c r="N59" s="167"/>
      <c r="O59" s="168">
        <f t="shared" si="0"/>
        <v>915</v>
      </c>
    </row>
    <row r="60" spans="1:15" x14ac:dyDescent="0.2">
      <c r="A60" s="196">
        <v>65115</v>
      </c>
      <c r="B60" s="155" t="s">
        <v>117</v>
      </c>
      <c r="C60" s="208">
        <v>0</v>
      </c>
      <c r="D60" s="208">
        <v>14</v>
      </c>
      <c r="E60" s="208">
        <v>14</v>
      </c>
      <c r="F60" s="167">
        <v>16</v>
      </c>
      <c r="G60" s="167">
        <v>16</v>
      </c>
      <c r="H60" s="167">
        <v>16</v>
      </c>
      <c r="I60" s="167">
        <v>16</v>
      </c>
      <c r="J60" s="167"/>
      <c r="K60" s="167"/>
      <c r="L60" s="167"/>
      <c r="M60" s="167"/>
      <c r="N60" s="167"/>
      <c r="O60" s="168">
        <f t="shared" si="0"/>
        <v>92</v>
      </c>
    </row>
    <row r="61" spans="1:15" ht="25.5" x14ac:dyDescent="0.2">
      <c r="A61" s="196">
        <v>65116</v>
      </c>
      <c r="B61" s="155" t="s">
        <v>118</v>
      </c>
      <c r="C61" s="208">
        <v>323</v>
      </c>
      <c r="D61" s="208">
        <v>323</v>
      </c>
      <c r="E61" s="208">
        <v>316</v>
      </c>
      <c r="F61" s="167">
        <v>666</v>
      </c>
      <c r="G61" s="167">
        <v>695</v>
      </c>
      <c r="H61" s="167">
        <v>422</v>
      </c>
      <c r="I61" s="167">
        <v>0</v>
      </c>
      <c r="J61" s="167"/>
      <c r="K61" s="167"/>
      <c r="L61" s="167"/>
      <c r="M61" s="167"/>
      <c r="N61" s="167"/>
      <c r="O61" s="168">
        <f t="shared" si="0"/>
        <v>2745</v>
      </c>
    </row>
    <row r="62" spans="1:15" x14ac:dyDescent="0.2">
      <c r="A62" s="196">
        <v>80000</v>
      </c>
      <c r="B62" s="169" t="s">
        <v>119</v>
      </c>
      <c r="C62" s="208">
        <v>0</v>
      </c>
      <c r="D62" s="208">
        <v>0</v>
      </c>
      <c r="E62" s="208">
        <v>0</v>
      </c>
      <c r="F62" s="167">
        <v>0</v>
      </c>
      <c r="G62" s="167">
        <v>0</v>
      </c>
      <c r="H62" s="167">
        <v>0</v>
      </c>
      <c r="I62" s="167">
        <v>0</v>
      </c>
      <c r="J62" s="167"/>
      <c r="K62" s="167"/>
      <c r="L62" s="167"/>
      <c r="M62" s="167"/>
      <c r="N62" s="167"/>
      <c r="O62" s="168">
        <f t="shared" si="0"/>
        <v>0</v>
      </c>
    </row>
    <row r="63" spans="1:15" x14ac:dyDescent="0.2">
      <c r="A63" s="196">
        <v>80102</v>
      </c>
      <c r="B63" s="169" t="s">
        <v>120</v>
      </c>
      <c r="C63" s="208">
        <v>0</v>
      </c>
      <c r="D63" s="208">
        <v>0</v>
      </c>
      <c r="E63" s="208">
        <v>0</v>
      </c>
      <c r="F63" s="167">
        <v>0</v>
      </c>
      <c r="G63" s="167">
        <v>0</v>
      </c>
      <c r="H63" s="167">
        <v>0</v>
      </c>
      <c r="I63" s="167">
        <v>0</v>
      </c>
      <c r="J63" s="167"/>
      <c r="K63" s="167"/>
      <c r="L63" s="167"/>
      <c r="M63" s="167"/>
      <c r="N63" s="167"/>
      <c r="O63" s="168">
        <f t="shared" si="0"/>
        <v>0</v>
      </c>
    </row>
    <row r="64" spans="1:15" x14ac:dyDescent="0.2">
      <c r="A64" s="196">
        <v>80104</v>
      </c>
      <c r="B64" s="169" t="s">
        <v>121</v>
      </c>
      <c r="C64" s="208">
        <v>92</v>
      </c>
      <c r="D64" s="208">
        <v>90</v>
      </c>
      <c r="E64" s="208">
        <v>100</v>
      </c>
      <c r="F64" s="167">
        <v>117</v>
      </c>
      <c r="G64" s="167">
        <v>113</v>
      </c>
      <c r="H64" s="167">
        <v>105</v>
      </c>
      <c r="I64" s="167">
        <v>106</v>
      </c>
      <c r="J64" s="167"/>
      <c r="K64" s="167"/>
      <c r="L64" s="167"/>
      <c r="M64" s="167"/>
      <c r="N64" s="167"/>
      <c r="O64" s="168">
        <f t="shared" si="0"/>
        <v>723</v>
      </c>
    </row>
    <row r="65" spans="1:15" x14ac:dyDescent="0.2">
      <c r="A65" s="196">
        <v>80105</v>
      </c>
      <c r="B65" s="169" t="s">
        <v>122</v>
      </c>
      <c r="C65" s="208">
        <v>158</v>
      </c>
      <c r="D65" s="208">
        <v>158</v>
      </c>
      <c r="E65" s="208">
        <v>159</v>
      </c>
      <c r="F65" s="167">
        <v>173</v>
      </c>
      <c r="G65" s="167">
        <v>165</v>
      </c>
      <c r="H65" s="167">
        <v>236</v>
      </c>
      <c r="I65" s="167">
        <v>146</v>
      </c>
      <c r="J65" s="167"/>
      <c r="K65" s="167"/>
      <c r="L65" s="167"/>
      <c r="M65" s="167"/>
      <c r="N65" s="167"/>
      <c r="O65" s="168">
        <f t="shared" si="0"/>
        <v>1195</v>
      </c>
    </row>
    <row r="66" spans="1:15" x14ac:dyDescent="0.2">
      <c r="A66" s="196">
        <v>80106</v>
      </c>
      <c r="B66" s="169" t="s">
        <v>123</v>
      </c>
      <c r="C66" s="208">
        <v>0</v>
      </c>
      <c r="D66" s="208">
        <v>0</v>
      </c>
      <c r="E66" s="208">
        <v>0</v>
      </c>
      <c r="F66" s="167">
        <v>0</v>
      </c>
      <c r="G66" s="167">
        <v>0</v>
      </c>
      <c r="H66" s="167">
        <v>0</v>
      </c>
      <c r="I66" s="167">
        <v>0</v>
      </c>
      <c r="J66" s="167"/>
      <c r="K66" s="167"/>
      <c r="L66" s="167"/>
      <c r="M66" s="167"/>
      <c r="N66" s="167"/>
      <c r="O66" s="168">
        <f t="shared" si="0"/>
        <v>0</v>
      </c>
    </row>
    <row r="67" spans="1:15" x14ac:dyDescent="0.2">
      <c r="A67" s="196">
        <v>80107</v>
      </c>
      <c r="B67" s="170" t="s">
        <v>124</v>
      </c>
      <c r="C67" s="208">
        <v>0</v>
      </c>
      <c r="D67" s="208">
        <v>0</v>
      </c>
      <c r="E67" s="208">
        <v>0</v>
      </c>
      <c r="F67" s="167">
        <v>0</v>
      </c>
      <c r="G67" s="167">
        <v>0</v>
      </c>
      <c r="H67" s="167">
        <v>0</v>
      </c>
      <c r="I67" s="167">
        <v>0</v>
      </c>
      <c r="J67" s="167"/>
      <c r="K67" s="167"/>
      <c r="L67" s="167"/>
      <c r="M67" s="167"/>
      <c r="N67" s="167"/>
      <c r="O67" s="168">
        <f t="shared" si="0"/>
        <v>0</v>
      </c>
    </row>
    <row r="68" spans="1:15" x14ac:dyDescent="0.2">
      <c r="A68" s="196">
        <v>80108</v>
      </c>
      <c r="B68" s="169" t="s">
        <v>125</v>
      </c>
      <c r="C68" s="208">
        <v>0</v>
      </c>
      <c r="D68" s="208">
        <v>0</v>
      </c>
      <c r="E68" s="208">
        <v>0</v>
      </c>
      <c r="F68" s="167">
        <v>0</v>
      </c>
      <c r="G68" s="167">
        <v>0</v>
      </c>
      <c r="H68" s="167">
        <v>0</v>
      </c>
      <c r="I68" s="167">
        <v>0</v>
      </c>
      <c r="J68" s="167"/>
      <c r="K68" s="167"/>
      <c r="L68" s="167"/>
      <c r="M68" s="167"/>
      <c r="N68" s="167"/>
      <c r="O68" s="168">
        <f t="shared" si="0"/>
        <v>0</v>
      </c>
    </row>
    <row r="69" spans="1:15" x14ac:dyDescent="0.2">
      <c r="A69" s="196">
        <v>80109</v>
      </c>
      <c r="B69" s="169" t="s">
        <v>126</v>
      </c>
      <c r="C69" s="208">
        <v>2</v>
      </c>
      <c r="D69" s="208">
        <v>2</v>
      </c>
      <c r="E69" s="208">
        <v>4</v>
      </c>
      <c r="F69" s="167">
        <v>3</v>
      </c>
      <c r="G69" s="167">
        <v>2</v>
      </c>
      <c r="H69" s="167">
        <v>2</v>
      </c>
      <c r="I69" s="167">
        <v>2</v>
      </c>
      <c r="J69" s="167"/>
      <c r="K69" s="167"/>
      <c r="L69" s="167"/>
      <c r="M69" s="167"/>
      <c r="N69" s="167"/>
      <c r="O69" s="168">
        <f t="shared" si="0"/>
        <v>17</v>
      </c>
    </row>
    <row r="70" spans="1:15" x14ac:dyDescent="0.2">
      <c r="A70" s="196">
        <v>80110</v>
      </c>
      <c r="B70" s="169" t="s">
        <v>127</v>
      </c>
      <c r="C70" s="208">
        <v>0</v>
      </c>
      <c r="D70" s="208">
        <v>0</v>
      </c>
      <c r="E70" s="208">
        <v>0</v>
      </c>
      <c r="F70" s="167">
        <v>0</v>
      </c>
      <c r="G70" s="167">
        <v>0</v>
      </c>
      <c r="H70" s="167">
        <v>0</v>
      </c>
      <c r="I70" s="167">
        <v>0</v>
      </c>
      <c r="J70" s="167"/>
      <c r="K70" s="167"/>
      <c r="L70" s="167"/>
      <c r="M70" s="167"/>
      <c r="N70" s="167"/>
      <c r="O70" s="168">
        <f t="shared" si="0"/>
        <v>0</v>
      </c>
    </row>
    <row r="71" spans="1:15" x14ac:dyDescent="0.2">
      <c r="A71" s="196">
        <v>80111</v>
      </c>
      <c r="B71" s="170" t="s">
        <v>128</v>
      </c>
      <c r="C71" s="208">
        <v>0</v>
      </c>
      <c r="D71" s="208">
        <v>12</v>
      </c>
      <c r="E71" s="208">
        <v>0</v>
      </c>
      <c r="F71" s="167">
        <v>25</v>
      </c>
      <c r="G71" s="167">
        <v>25</v>
      </c>
      <c r="H71" s="167">
        <v>0</v>
      </c>
      <c r="I71" s="167">
        <v>0</v>
      </c>
      <c r="J71" s="167"/>
      <c r="K71" s="167"/>
      <c r="L71" s="167"/>
      <c r="M71" s="167"/>
      <c r="N71" s="167"/>
      <c r="O71" s="168">
        <f t="shared" si="0"/>
        <v>62</v>
      </c>
    </row>
    <row r="72" spans="1:15" x14ac:dyDescent="0.2">
      <c r="A72" s="196">
        <v>80112</v>
      </c>
      <c r="B72" s="169" t="s">
        <v>129</v>
      </c>
      <c r="C72" s="208">
        <v>0</v>
      </c>
      <c r="D72" s="208">
        <v>0</v>
      </c>
      <c r="E72" s="208">
        <v>0</v>
      </c>
      <c r="F72" s="167">
        <v>0</v>
      </c>
      <c r="G72" s="167">
        <v>0</v>
      </c>
      <c r="H72" s="167">
        <v>0</v>
      </c>
      <c r="I72" s="167">
        <v>0</v>
      </c>
      <c r="J72" s="167"/>
      <c r="K72" s="167"/>
      <c r="L72" s="167"/>
      <c r="M72" s="167"/>
      <c r="N72" s="167"/>
      <c r="O72" s="168">
        <f t="shared" si="0"/>
        <v>0</v>
      </c>
    </row>
    <row r="73" spans="1:15" x14ac:dyDescent="0.2">
      <c r="A73" s="196">
        <v>80113</v>
      </c>
      <c r="B73" s="169" t="s">
        <v>130</v>
      </c>
      <c r="C73" s="208">
        <v>53</v>
      </c>
      <c r="D73" s="208">
        <v>54</v>
      </c>
      <c r="E73" s="208">
        <v>77</v>
      </c>
      <c r="F73" s="167">
        <v>139</v>
      </c>
      <c r="G73" s="167">
        <v>99</v>
      </c>
      <c r="H73" s="167">
        <v>68</v>
      </c>
      <c r="I73" s="167">
        <v>4</v>
      </c>
      <c r="J73" s="167"/>
      <c r="K73" s="167"/>
      <c r="L73" s="167"/>
      <c r="M73" s="167"/>
      <c r="N73" s="167"/>
      <c r="O73" s="168">
        <f t="shared" ref="O73:O136" si="2">SUM(C73:N73)</f>
        <v>494</v>
      </c>
    </row>
    <row r="74" spans="1:15" x14ac:dyDescent="0.2">
      <c r="A74" s="196">
        <v>80114</v>
      </c>
      <c r="B74" s="169" t="s">
        <v>131</v>
      </c>
      <c r="C74" s="208">
        <v>0</v>
      </c>
      <c r="D74" s="208">
        <v>0</v>
      </c>
      <c r="E74" s="208">
        <v>0</v>
      </c>
      <c r="F74" s="167">
        <v>0</v>
      </c>
      <c r="G74" s="167">
        <v>0</v>
      </c>
      <c r="H74" s="167">
        <v>0</v>
      </c>
      <c r="I74" s="167">
        <v>0</v>
      </c>
      <c r="J74" s="167"/>
      <c r="K74" s="167"/>
      <c r="L74" s="167"/>
      <c r="M74" s="167"/>
      <c r="N74" s="167"/>
      <c r="O74" s="168">
        <f t="shared" si="2"/>
        <v>0</v>
      </c>
    </row>
    <row r="75" spans="1:15" x14ac:dyDescent="0.2">
      <c r="A75" s="196">
        <v>80115</v>
      </c>
      <c r="B75" s="169" t="s">
        <v>132</v>
      </c>
      <c r="C75" s="208">
        <v>50</v>
      </c>
      <c r="D75" s="208">
        <v>66</v>
      </c>
      <c r="E75" s="208">
        <v>58</v>
      </c>
      <c r="F75" s="167">
        <v>74</v>
      </c>
      <c r="G75" s="167">
        <v>74</v>
      </c>
      <c r="H75" s="167">
        <v>90</v>
      </c>
      <c r="I75" s="167">
        <v>35</v>
      </c>
      <c r="J75" s="167"/>
      <c r="K75" s="167"/>
      <c r="L75" s="167"/>
      <c r="M75" s="167"/>
      <c r="N75" s="167"/>
      <c r="O75" s="168">
        <f t="shared" si="2"/>
        <v>447</v>
      </c>
    </row>
    <row r="76" spans="1:15" x14ac:dyDescent="0.2">
      <c r="A76" s="196">
        <v>80116</v>
      </c>
      <c r="B76" s="170" t="s">
        <v>133</v>
      </c>
      <c r="C76" s="208">
        <v>0</v>
      </c>
      <c r="D76" s="208">
        <v>0</v>
      </c>
      <c r="E76" s="208">
        <v>0</v>
      </c>
      <c r="F76" s="167">
        <v>0</v>
      </c>
      <c r="G76" s="167">
        <v>0</v>
      </c>
      <c r="H76" s="167">
        <v>0</v>
      </c>
      <c r="I76" s="167">
        <v>0</v>
      </c>
      <c r="J76" s="167"/>
      <c r="K76" s="167"/>
      <c r="L76" s="167"/>
      <c r="M76" s="167"/>
      <c r="N76" s="167"/>
      <c r="O76" s="168">
        <f t="shared" si="2"/>
        <v>0</v>
      </c>
    </row>
    <row r="77" spans="1:15" x14ac:dyDescent="0.2">
      <c r="A77" s="196">
        <v>80117</v>
      </c>
      <c r="B77" s="170" t="s">
        <v>134</v>
      </c>
      <c r="C77" s="208">
        <v>0</v>
      </c>
      <c r="D77" s="208">
        <v>0</v>
      </c>
      <c r="E77" s="208">
        <v>0</v>
      </c>
      <c r="F77" s="167">
        <v>0</v>
      </c>
      <c r="G77" s="167">
        <v>0</v>
      </c>
      <c r="H77" s="167">
        <v>0</v>
      </c>
      <c r="I77" s="167">
        <v>0</v>
      </c>
      <c r="J77" s="167"/>
      <c r="K77" s="167"/>
      <c r="L77" s="167"/>
      <c r="M77" s="167"/>
      <c r="N77" s="167"/>
      <c r="O77" s="168">
        <f t="shared" si="2"/>
        <v>0</v>
      </c>
    </row>
    <row r="78" spans="1:15" ht="25.5" x14ac:dyDescent="0.2">
      <c r="A78" s="196">
        <v>80118</v>
      </c>
      <c r="B78" s="169" t="s">
        <v>135</v>
      </c>
      <c r="C78" s="208">
        <v>0</v>
      </c>
      <c r="D78" s="208">
        <v>0</v>
      </c>
      <c r="E78" s="208">
        <v>0</v>
      </c>
      <c r="F78" s="167">
        <v>0</v>
      </c>
      <c r="G78" s="167">
        <v>0</v>
      </c>
      <c r="H78" s="167">
        <v>0</v>
      </c>
      <c r="I78" s="167">
        <v>0</v>
      </c>
      <c r="J78" s="167"/>
      <c r="K78" s="167"/>
      <c r="L78" s="167"/>
      <c r="M78" s="167"/>
      <c r="N78" s="167"/>
      <c r="O78" s="168">
        <f t="shared" si="2"/>
        <v>0</v>
      </c>
    </row>
    <row r="79" spans="1:15" x14ac:dyDescent="0.2">
      <c r="A79" s="196">
        <v>80119</v>
      </c>
      <c r="B79" s="170" t="s">
        <v>136</v>
      </c>
      <c r="C79" s="208">
        <v>0</v>
      </c>
      <c r="D79" s="208">
        <v>0</v>
      </c>
      <c r="E79" s="208">
        <v>0</v>
      </c>
      <c r="F79" s="167">
        <v>0</v>
      </c>
      <c r="G79" s="167">
        <v>0</v>
      </c>
      <c r="H79" s="167">
        <v>0</v>
      </c>
      <c r="I79" s="167">
        <v>0</v>
      </c>
      <c r="J79" s="167"/>
      <c r="K79" s="167"/>
      <c r="L79" s="167"/>
      <c r="M79" s="167"/>
      <c r="N79" s="167"/>
      <c r="O79" s="168">
        <f t="shared" si="2"/>
        <v>0</v>
      </c>
    </row>
    <row r="80" spans="1:15" x14ac:dyDescent="0.2">
      <c r="A80" s="196">
        <v>80120</v>
      </c>
      <c r="B80" s="169" t="s">
        <v>137</v>
      </c>
      <c r="C80" s="208">
        <v>6</v>
      </c>
      <c r="D80" s="208">
        <v>6</v>
      </c>
      <c r="E80" s="208">
        <v>6</v>
      </c>
      <c r="F80" s="167">
        <v>6</v>
      </c>
      <c r="G80" s="167">
        <v>6</v>
      </c>
      <c r="H80" s="167">
        <v>6</v>
      </c>
      <c r="I80" s="167">
        <v>2</v>
      </c>
      <c r="J80" s="167"/>
      <c r="K80" s="167"/>
      <c r="L80" s="167"/>
      <c r="M80" s="167"/>
      <c r="N80" s="167"/>
      <c r="O80" s="168">
        <f t="shared" si="2"/>
        <v>38</v>
      </c>
    </row>
    <row r="81" spans="1:15" x14ac:dyDescent="0.2">
      <c r="A81" s="196">
        <v>80121</v>
      </c>
      <c r="B81" s="169" t="s">
        <v>138</v>
      </c>
      <c r="C81" s="208">
        <v>36</v>
      </c>
      <c r="D81" s="208">
        <v>36</v>
      </c>
      <c r="E81" s="208">
        <v>40</v>
      </c>
      <c r="F81" s="167">
        <v>48</v>
      </c>
      <c r="G81" s="167">
        <v>66</v>
      </c>
      <c r="H81" s="167">
        <v>66</v>
      </c>
      <c r="I81" s="167">
        <v>0</v>
      </c>
      <c r="J81" s="167"/>
      <c r="K81" s="167"/>
      <c r="L81" s="167"/>
      <c r="M81" s="167"/>
      <c r="N81" s="167"/>
      <c r="O81" s="168">
        <f t="shared" si="2"/>
        <v>292</v>
      </c>
    </row>
    <row r="82" spans="1:15" x14ac:dyDescent="0.2">
      <c r="A82" s="196">
        <v>80122</v>
      </c>
      <c r="B82" s="170" t="s">
        <v>139</v>
      </c>
      <c r="C82" s="208">
        <v>215</v>
      </c>
      <c r="D82" s="208">
        <v>253</v>
      </c>
      <c r="E82" s="208">
        <v>250</v>
      </c>
      <c r="F82" s="167">
        <v>261</v>
      </c>
      <c r="G82" s="167">
        <v>261</v>
      </c>
      <c r="H82" s="167">
        <v>238</v>
      </c>
      <c r="I82" s="167">
        <v>178</v>
      </c>
      <c r="J82" s="167"/>
      <c r="K82" s="167"/>
      <c r="L82" s="167"/>
      <c r="M82" s="167"/>
      <c r="N82" s="167"/>
      <c r="O82" s="168">
        <f t="shared" si="2"/>
        <v>1656</v>
      </c>
    </row>
    <row r="83" spans="1:15" x14ac:dyDescent="0.2">
      <c r="A83" s="196">
        <v>80124</v>
      </c>
      <c r="B83" s="169" t="s">
        <v>140</v>
      </c>
      <c r="C83" s="208">
        <v>0</v>
      </c>
      <c r="D83" s="208">
        <v>0</v>
      </c>
      <c r="E83" s="208">
        <v>0</v>
      </c>
      <c r="F83" s="167">
        <v>0</v>
      </c>
      <c r="G83" s="167">
        <v>0</v>
      </c>
      <c r="H83" s="167">
        <v>0</v>
      </c>
      <c r="I83" s="167">
        <v>0</v>
      </c>
      <c r="J83" s="167"/>
      <c r="K83" s="167"/>
      <c r="L83" s="167"/>
      <c r="M83" s="167"/>
      <c r="N83" s="167"/>
      <c r="O83" s="168">
        <f t="shared" si="2"/>
        <v>0</v>
      </c>
    </row>
    <row r="84" spans="1:15" x14ac:dyDescent="0.2">
      <c r="A84" s="196">
        <v>80125</v>
      </c>
      <c r="B84" s="169" t="s">
        <v>141</v>
      </c>
      <c r="C84" s="208">
        <v>0</v>
      </c>
      <c r="D84" s="208">
        <v>2</v>
      </c>
      <c r="E84" s="208">
        <v>2</v>
      </c>
      <c r="F84" s="167">
        <v>2</v>
      </c>
      <c r="G84" s="167">
        <v>2</v>
      </c>
      <c r="H84" s="167">
        <v>2</v>
      </c>
      <c r="I84" s="167">
        <v>0</v>
      </c>
      <c r="J84" s="167"/>
      <c r="K84" s="167"/>
      <c r="L84" s="167"/>
      <c r="M84" s="167"/>
      <c r="N84" s="167"/>
      <c r="O84" s="168">
        <f t="shared" si="2"/>
        <v>10</v>
      </c>
    </row>
    <row r="85" spans="1:15" x14ac:dyDescent="0.2">
      <c r="A85" s="196">
        <v>80126</v>
      </c>
      <c r="B85" s="170" t="s">
        <v>142</v>
      </c>
      <c r="C85" s="208">
        <v>0</v>
      </c>
      <c r="D85" s="208">
        <v>0</v>
      </c>
      <c r="E85" s="208">
        <v>0</v>
      </c>
      <c r="F85" s="167">
        <v>0</v>
      </c>
      <c r="G85" s="167">
        <v>0</v>
      </c>
      <c r="H85" s="167">
        <v>0</v>
      </c>
      <c r="I85" s="167">
        <v>0</v>
      </c>
      <c r="J85" s="167"/>
      <c r="K85" s="167"/>
      <c r="L85" s="167"/>
      <c r="M85" s="167"/>
      <c r="N85" s="167"/>
      <c r="O85" s="168">
        <f t="shared" si="2"/>
        <v>0</v>
      </c>
    </row>
    <row r="86" spans="1:15" x14ac:dyDescent="0.2">
      <c r="A86" s="196">
        <v>80127</v>
      </c>
      <c r="B86" s="169" t="s">
        <v>143</v>
      </c>
      <c r="C86" s="208">
        <v>871</v>
      </c>
      <c r="D86" s="208">
        <v>927</v>
      </c>
      <c r="E86" s="208">
        <v>1043</v>
      </c>
      <c r="F86" s="167">
        <v>1096</v>
      </c>
      <c r="G86" s="167">
        <v>1166</v>
      </c>
      <c r="H86" s="167">
        <v>1009</v>
      </c>
      <c r="I86" s="167">
        <v>1047</v>
      </c>
      <c r="J86" s="167"/>
      <c r="K86" s="167"/>
      <c r="L86" s="167"/>
      <c r="M86" s="167"/>
      <c r="N86" s="167"/>
      <c r="O86" s="168">
        <f t="shared" si="2"/>
        <v>7159</v>
      </c>
    </row>
    <row r="87" spans="1:15" x14ac:dyDescent="0.2">
      <c r="A87" s="196">
        <v>80128</v>
      </c>
      <c r="B87" s="169" t="s">
        <v>144</v>
      </c>
      <c r="C87" s="208">
        <v>0</v>
      </c>
      <c r="D87" s="208">
        <v>0</v>
      </c>
      <c r="E87" s="208">
        <v>0</v>
      </c>
      <c r="F87" s="167">
        <v>0</v>
      </c>
      <c r="G87" s="167">
        <v>0</v>
      </c>
      <c r="H87" s="167">
        <v>0</v>
      </c>
      <c r="I87" s="167">
        <v>0</v>
      </c>
      <c r="J87" s="167"/>
      <c r="K87" s="167"/>
      <c r="L87" s="167"/>
      <c r="M87" s="167"/>
      <c r="N87" s="167"/>
      <c r="O87" s="168">
        <f t="shared" si="2"/>
        <v>0</v>
      </c>
    </row>
    <row r="88" spans="1:15" x14ac:dyDescent="0.2">
      <c r="A88" s="196">
        <v>80129</v>
      </c>
      <c r="B88" s="169" t="s">
        <v>145</v>
      </c>
      <c r="C88" s="208">
        <v>255</v>
      </c>
      <c r="D88" s="208">
        <v>255</v>
      </c>
      <c r="E88" s="208">
        <v>301</v>
      </c>
      <c r="F88" s="167">
        <v>325</v>
      </c>
      <c r="G88" s="167">
        <v>283</v>
      </c>
      <c r="H88" s="167">
        <v>279</v>
      </c>
      <c r="I88" s="167">
        <v>279</v>
      </c>
      <c r="J88" s="167"/>
      <c r="K88" s="167"/>
      <c r="L88" s="167"/>
      <c r="M88" s="167"/>
      <c r="N88" s="167"/>
      <c r="O88" s="168">
        <f t="shared" si="2"/>
        <v>1977</v>
      </c>
    </row>
    <row r="89" spans="1:15" x14ac:dyDescent="0.2">
      <c r="A89" s="196">
        <v>80130</v>
      </c>
      <c r="B89" s="169" t="s">
        <v>146</v>
      </c>
      <c r="C89" s="208">
        <v>0</v>
      </c>
      <c r="D89" s="208">
        <v>0</v>
      </c>
      <c r="E89" s="208">
        <v>4</v>
      </c>
      <c r="F89" s="167">
        <v>4</v>
      </c>
      <c r="G89" s="167">
        <v>4</v>
      </c>
      <c r="H89" s="167">
        <v>4</v>
      </c>
      <c r="I89" s="167">
        <v>4</v>
      </c>
      <c r="J89" s="167"/>
      <c r="K89" s="167"/>
      <c r="L89" s="167"/>
      <c r="M89" s="167"/>
      <c r="N89" s="167"/>
      <c r="O89" s="168">
        <f t="shared" si="2"/>
        <v>20</v>
      </c>
    </row>
    <row r="90" spans="1:15" x14ac:dyDescent="0.2">
      <c r="A90" s="196">
        <v>80131</v>
      </c>
      <c r="B90" s="170" t="s">
        <v>147</v>
      </c>
      <c r="C90" s="208">
        <v>65</v>
      </c>
      <c r="D90" s="208">
        <v>77</v>
      </c>
      <c r="E90" s="208">
        <v>76</v>
      </c>
      <c r="F90" s="167">
        <v>77</v>
      </c>
      <c r="G90" s="167">
        <v>90</v>
      </c>
      <c r="H90" s="167">
        <v>77</v>
      </c>
      <c r="I90" s="167">
        <v>57</v>
      </c>
      <c r="J90" s="167"/>
      <c r="K90" s="167"/>
      <c r="L90" s="167"/>
      <c r="M90" s="167"/>
      <c r="N90" s="167"/>
      <c r="O90" s="168">
        <f t="shared" si="2"/>
        <v>519</v>
      </c>
    </row>
    <row r="91" spans="1:15" x14ac:dyDescent="0.2">
      <c r="A91" s="196">
        <v>80132</v>
      </c>
      <c r="B91" s="170" t="s">
        <v>148</v>
      </c>
      <c r="C91" s="208">
        <v>24</v>
      </c>
      <c r="D91" s="208">
        <v>20</v>
      </c>
      <c r="E91" s="208">
        <v>26</v>
      </c>
      <c r="F91" s="167">
        <v>28</v>
      </c>
      <c r="G91" s="167">
        <v>34</v>
      </c>
      <c r="H91" s="167">
        <v>41</v>
      </c>
      <c r="I91" s="167">
        <v>27</v>
      </c>
      <c r="J91" s="167"/>
      <c r="K91" s="167"/>
      <c r="L91" s="167"/>
      <c r="M91" s="167"/>
      <c r="N91" s="167"/>
      <c r="O91" s="168">
        <f t="shared" si="2"/>
        <v>200</v>
      </c>
    </row>
    <row r="92" spans="1:15" x14ac:dyDescent="0.2">
      <c r="A92" s="196">
        <v>80133</v>
      </c>
      <c r="B92" s="170" t="s">
        <v>149</v>
      </c>
      <c r="C92" s="208">
        <v>1062</v>
      </c>
      <c r="D92" s="208">
        <v>976</v>
      </c>
      <c r="E92" s="208">
        <v>1417</v>
      </c>
      <c r="F92" s="167">
        <v>1738</v>
      </c>
      <c r="G92" s="167">
        <v>1580</v>
      </c>
      <c r="H92" s="167">
        <v>1288</v>
      </c>
      <c r="I92" s="167">
        <v>872</v>
      </c>
      <c r="J92" s="167"/>
      <c r="K92" s="167"/>
      <c r="L92" s="167"/>
      <c r="M92" s="167"/>
      <c r="N92" s="167"/>
      <c r="O92" s="168">
        <f t="shared" si="2"/>
        <v>8933</v>
      </c>
    </row>
    <row r="93" spans="1:15" x14ac:dyDescent="0.2">
      <c r="A93" s="196">
        <v>80139</v>
      </c>
      <c r="B93" s="170" t="s">
        <v>214</v>
      </c>
      <c r="C93" s="208">
        <v>0</v>
      </c>
      <c r="D93" s="208">
        <v>0</v>
      </c>
      <c r="E93" s="208">
        <v>0</v>
      </c>
      <c r="F93" s="167">
        <v>0</v>
      </c>
      <c r="G93" s="167">
        <v>0</v>
      </c>
      <c r="H93" s="213">
        <v>0</v>
      </c>
      <c r="I93" s="167">
        <v>0</v>
      </c>
      <c r="J93" s="167"/>
      <c r="K93" s="167"/>
      <c r="L93" s="167"/>
      <c r="M93" s="167"/>
      <c r="N93" s="167"/>
      <c r="O93" s="168">
        <f t="shared" si="2"/>
        <v>0</v>
      </c>
    </row>
    <row r="94" spans="1:15" x14ac:dyDescent="0.2">
      <c r="A94" s="196">
        <v>95010</v>
      </c>
      <c r="B94" s="170" t="s">
        <v>215</v>
      </c>
      <c r="C94" s="208">
        <v>36</v>
      </c>
      <c r="D94" s="208">
        <v>38</v>
      </c>
      <c r="E94" s="208">
        <v>38</v>
      </c>
      <c r="F94" s="167">
        <v>38</v>
      </c>
      <c r="G94" s="167">
        <v>36</v>
      </c>
      <c r="H94" s="167">
        <v>36</v>
      </c>
      <c r="I94" s="167">
        <v>8</v>
      </c>
      <c r="J94" s="167"/>
      <c r="K94" s="167"/>
      <c r="L94" s="167"/>
      <c r="M94" s="167"/>
      <c r="N94" s="167"/>
      <c r="O94" s="168">
        <f t="shared" si="2"/>
        <v>230</v>
      </c>
    </row>
    <row r="95" spans="1:15" x14ac:dyDescent="0.2">
      <c r="A95" s="196">
        <v>95016</v>
      </c>
      <c r="B95" s="170" t="s">
        <v>150</v>
      </c>
      <c r="C95" s="208">
        <v>0</v>
      </c>
      <c r="D95" s="208">
        <v>0</v>
      </c>
      <c r="E95" s="208">
        <v>0</v>
      </c>
      <c r="F95" s="167">
        <v>0</v>
      </c>
      <c r="G95" s="167">
        <v>0</v>
      </c>
      <c r="H95" s="167">
        <v>0</v>
      </c>
      <c r="I95" s="167">
        <v>0</v>
      </c>
      <c r="J95" s="167"/>
      <c r="K95" s="167"/>
      <c r="L95" s="167"/>
      <c r="M95" s="167"/>
      <c r="N95" s="167"/>
      <c r="O95" s="168">
        <f t="shared" si="2"/>
        <v>0</v>
      </c>
    </row>
    <row r="96" spans="1:15" x14ac:dyDescent="0.2">
      <c r="A96" s="196">
        <v>95017</v>
      </c>
      <c r="B96" s="170" t="s">
        <v>151</v>
      </c>
      <c r="C96" s="208">
        <v>0</v>
      </c>
      <c r="D96" s="208">
        <v>0</v>
      </c>
      <c r="E96" s="208">
        <v>0</v>
      </c>
      <c r="F96" s="167">
        <v>0</v>
      </c>
      <c r="G96" s="167">
        <v>0</v>
      </c>
      <c r="H96" s="167">
        <v>0</v>
      </c>
      <c r="I96" s="167">
        <v>0</v>
      </c>
      <c r="J96" s="167"/>
      <c r="K96" s="167"/>
      <c r="L96" s="167"/>
      <c r="M96" s="167"/>
      <c r="N96" s="167"/>
      <c r="O96" s="168">
        <f t="shared" si="2"/>
        <v>0</v>
      </c>
    </row>
    <row r="97" spans="1:15" x14ac:dyDescent="0.2">
      <c r="A97" s="196">
        <v>95019</v>
      </c>
      <c r="B97" s="170" t="s">
        <v>152</v>
      </c>
      <c r="C97" s="208">
        <v>0</v>
      </c>
      <c r="D97" s="208">
        <v>0</v>
      </c>
      <c r="E97" s="208">
        <v>0</v>
      </c>
      <c r="F97" s="167">
        <v>0</v>
      </c>
      <c r="G97" s="167">
        <v>0</v>
      </c>
      <c r="H97" s="167">
        <v>0</v>
      </c>
      <c r="I97" s="167">
        <v>0</v>
      </c>
      <c r="J97" s="167"/>
      <c r="K97" s="167"/>
      <c r="L97" s="167"/>
      <c r="M97" s="167"/>
      <c r="N97" s="167"/>
      <c r="O97" s="168">
        <f t="shared" si="2"/>
        <v>0</v>
      </c>
    </row>
    <row r="98" spans="1:15" x14ac:dyDescent="0.2">
      <c r="A98" s="196">
        <v>95020</v>
      </c>
      <c r="B98" s="170" t="s">
        <v>153</v>
      </c>
      <c r="C98" s="208">
        <v>2</v>
      </c>
      <c r="D98" s="208">
        <v>2</v>
      </c>
      <c r="E98" s="208">
        <v>2</v>
      </c>
      <c r="F98" s="167">
        <v>2</v>
      </c>
      <c r="G98" s="167">
        <v>2</v>
      </c>
      <c r="H98" s="167">
        <v>2</v>
      </c>
      <c r="I98" s="167">
        <v>2</v>
      </c>
      <c r="J98" s="167"/>
      <c r="K98" s="167"/>
      <c r="L98" s="167"/>
      <c r="M98" s="167"/>
      <c r="N98" s="167"/>
      <c r="O98" s="168">
        <f t="shared" si="2"/>
        <v>14</v>
      </c>
    </row>
    <row r="99" spans="1:15" x14ac:dyDescent="0.2">
      <c r="A99" s="196">
        <v>95022</v>
      </c>
      <c r="B99" s="170" t="s">
        <v>154</v>
      </c>
      <c r="C99" s="208">
        <v>0</v>
      </c>
      <c r="D99" s="208">
        <v>0</v>
      </c>
      <c r="E99" s="208">
        <v>0</v>
      </c>
      <c r="F99" s="167">
        <v>0</v>
      </c>
      <c r="G99" s="167">
        <v>0</v>
      </c>
      <c r="H99" s="167">
        <v>0</v>
      </c>
      <c r="I99" s="167">
        <v>0</v>
      </c>
      <c r="J99" s="167"/>
      <c r="K99" s="167"/>
      <c r="L99" s="167"/>
      <c r="M99" s="167"/>
      <c r="N99" s="167"/>
      <c r="O99" s="168">
        <f t="shared" si="2"/>
        <v>0</v>
      </c>
    </row>
    <row r="100" spans="1:15" x14ac:dyDescent="0.2">
      <c r="A100" s="196">
        <v>95026</v>
      </c>
      <c r="B100" s="170" t="s">
        <v>155</v>
      </c>
      <c r="C100" s="208">
        <v>0</v>
      </c>
      <c r="D100" s="208">
        <v>4</v>
      </c>
      <c r="E100" s="208">
        <v>4</v>
      </c>
      <c r="F100" s="167">
        <v>4</v>
      </c>
      <c r="G100" s="167">
        <v>4</v>
      </c>
      <c r="H100" s="167">
        <v>4</v>
      </c>
      <c r="I100" s="167">
        <v>4</v>
      </c>
      <c r="J100" s="167"/>
      <c r="K100" s="167"/>
      <c r="L100" s="167"/>
      <c r="M100" s="167"/>
      <c r="N100" s="167"/>
      <c r="O100" s="168">
        <f t="shared" si="2"/>
        <v>24</v>
      </c>
    </row>
    <row r="101" spans="1:15" x14ac:dyDescent="0.2">
      <c r="A101" s="196">
        <v>95030</v>
      </c>
      <c r="B101" s="170" t="s">
        <v>156</v>
      </c>
      <c r="C101" s="208">
        <v>0</v>
      </c>
      <c r="D101" s="208">
        <v>0</v>
      </c>
      <c r="E101" s="208">
        <v>0</v>
      </c>
      <c r="F101" s="167">
        <v>0</v>
      </c>
      <c r="G101" s="167">
        <v>0</v>
      </c>
      <c r="H101" s="167">
        <v>0</v>
      </c>
      <c r="I101" s="167">
        <v>0</v>
      </c>
      <c r="J101" s="167"/>
      <c r="K101" s="167"/>
      <c r="L101" s="167"/>
      <c r="M101" s="167"/>
      <c r="N101" s="167"/>
      <c r="O101" s="168">
        <f t="shared" si="2"/>
        <v>0</v>
      </c>
    </row>
    <row r="102" spans="1:15" x14ac:dyDescent="0.2">
      <c r="A102" s="196">
        <v>95043</v>
      </c>
      <c r="B102" s="170" t="s">
        <v>157</v>
      </c>
      <c r="C102" s="208">
        <v>201</v>
      </c>
      <c r="D102" s="208">
        <v>245</v>
      </c>
      <c r="E102" s="208">
        <v>187</v>
      </c>
      <c r="F102" s="167">
        <v>288</v>
      </c>
      <c r="G102" s="167">
        <v>273</v>
      </c>
      <c r="H102" s="167">
        <v>286</v>
      </c>
      <c r="I102" s="167">
        <v>76</v>
      </c>
      <c r="J102" s="167"/>
      <c r="K102" s="167"/>
      <c r="L102" s="167"/>
      <c r="M102" s="167"/>
      <c r="N102" s="167"/>
      <c r="O102" s="168">
        <f t="shared" si="2"/>
        <v>1556</v>
      </c>
    </row>
    <row r="103" spans="1:15" x14ac:dyDescent="0.2">
      <c r="A103" s="196">
        <v>95050</v>
      </c>
      <c r="B103" s="169" t="s">
        <v>216</v>
      </c>
      <c r="C103" s="208">
        <v>0</v>
      </c>
      <c r="D103" s="208">
        <v>0</v>
      </c>
      <c r="E103" s="208">
        <v>0</v>
      </c>
      <c r="F103" s="167">
        <v>0</v>
      </c>
      <c r="G103" s="167">
        <v>0</v>
      </c>
      <c r="H103" s="167">
        <v>0</v>
      </c>
      <c r="I103" s="167">
        <v>0</v>
      </c>
      <c r="J103" s="167"/>
      <c r="K103" s="167"/>
      <c r="L103" s="167"/>
      <c r="M103" s="167"/>
      <c r="N103" s="167"/>
      <c r="O103" s="168">
        <f t="shared" si="2"/>
        <v>0</v>
      </c>
    </row>
    <row r="104" spans="1:15" x14ac:dyDescent="0.2">
      <c r="A104" s="196">
        <v>95053</v>
      </c>
      <c r="B104" s="169" t="s">
        <v>217</v>
      </c>
      <c r="C104" s="208">
        <v>0</v>
      </c>
      <c r="D104" s="208">
        <v>0</v>
      </c>
      <c r="E104" s="208">
        <v>0</v>
      </c>
      <c r="F104" s="167">
        <v>0</v>
      </c>
      <c r="G104" s="167">
        <v>0</v>
      </c>
      <c r="H104" s="167">
        <v>0</v>
      </c>
      <c r="I104" s="167">
        <v>0</v>
      </c>
      <c r="J104" s="167"/>
      <c r="K104" s="167"/>
      <c r="L104" s="167"/>
      <c r="M104" s="167"/>
      <c r="N104" s="167"/>
      <c r="O104" s="168">
        <f t="shared" si="2"/>
        <v>0</v>
      </c>
    </row>
    <row r="105" spans="1:15" x14ac:dyDescent="0.2">
      <c r="A105" s="196">
        <v>95058</v>
      </c>
      <c r="B105" s="169" t="s">
        <v>218</v>
      </c>
      <c r="C105" s="208">
        <v>21814</v>
      </c>
      <c r="D105" s="208">
        <v>21856</v>
      </c>
      <c r="E105" s="208">
        <v>21232</v>
      </c>
      <c r="F105" s="167">
        <v>20822</v>
      </c>
      <c r="G105" s="167">
        <v>23361</v>
      </c>
      <c r="H105" s="167">
        <v>22429</v>
      </c>
      <c r="I105" s="167">
        <v>0</v>
      </c>
      <c r="J105" s="167"/>
      <c r="K105" s="167"/>
      <c r="L105" s="167"/>
      <c r="M105" s="167"/>
      <c r="N105" s="213"/>
      <c r="O105" s="168">
        <f t="shared" si="2"/>
        <v>131514</v>
      </c>
    </row>
    <row r="106" spans="1:15" x14ac:dyDescent="0.2">
      <c r="A106" s="196">
        <v>95062</v>
      </c>
      <c r="B106" s="169" t="s">
        <v>159</v>
      </c>
      <c r="C106" s="208">
        <v>60</v>
      </c>
      <c r="D106" s="208">
        <v>70</v>
      </c>
      <c r="E106" s="208">
        <v>70</v>
      </c>
      <c r="F106" s="167">
        <v>356</v>
      </c>
      <c r="G106" s="167">
        <v>353</v>
      </c>
      <c r="H106" s="167">
        <v>302</v>
      </c>
      <c r="I106" s="167">
        <v>231</v>
      </c>
      <c r="J106" s="167"/>
      <c r="K106" s="167"/>
      <c r="L106" s="167"/>
      <c r="M106" s="167"/>
      <c r="N106" s="167"/>
      <c r="O106" s="168">
        <f t="shared" si="2"/>
        <v>1442</v>
      </c>
    </row>
    <row r="107" spans="1:15" x14ac:dyDescent="0.2">
      <c r="A107" s="196">
        <v>95081</v>
      </c>
      <c r="B107" s="169" t="s">
        <v>160</v>
      </c>
      <c r="C107" s="208">
        <v>17</v>
      </c>
      <c r="D107" s="208">
        <v>18</v>
      </c>
      <c r="E107" s="208">
        <v>217</v>
      </c>
      <c r="F107" s="167">
        <v>68</v>
      </c>
      <c r="G107" s="167">
        <v>53</v>
      </c>
      <c r="H107" s="167">
        <v>45</v>
      </c>
      <c r="I107" s="167">
        <v>84</v>
      </c>
      <c r="J107" s="167"/>
      <c r="K107" s="167"/>
      <c r="L107" s="167"/>
      <c r="M107" s="167"/>
      <c r="N107" s="167"/>
      <c r="O107" s="168">
        <f t="shared" si="2"/>
        <v>502</v>
      </c>
    </row>
    <row r="108" spans="1:15" x14ac:dyDescent="0.2">
      <c r="A108" s="196">
        <v>95082</v>
      </c>
      <c r="B108" s="169" t="s">
        <v>161</v>
      </c>
      <c r="C108" s="214">
        <v>0</v>
      </c>
      <c r="D108" s="214">
        <v>0</v>
      </c>
      <c r="E108" s="214">
        <v>0</v>
      </c>
      <c r="F108" s="167">
        <v>0</v>
      </c>
      <c r="G108" s="167">
        <v>0</v>
      </c>
      <c r="H108" s="167">
        <v>0</v>
      </c>
      <c r="I108" s="167">
        <v>0</v>
      </c>
      <c r="J108" s="167"/>
      <c r="K108" s="167"/>
      <c r="L108" s="167"/>
      <c r="M108" s="167"/>
      <c r="N108" s="175"/>
      <c r="O108" s="168">
        <f t="shared" si="2"/>
        <v>0</v>
      </c>
    </row>
    <row r="109" spans="1:15" x14ac:dyDescent="0.2">
      <c r="A109" s="196">
        <v>95108</v>
      </c>
      <c r="B109" s="169" t="s">
        <v>162</v>
      </c>
      <c r="C109" s="208">
        <v>0</v>
      </c>
      <c r="D109" s="208">
        <v>0</v>
      </c>
      <c r="E109" s="208">
        <v>0</v>
      </c>
      <c r="F109" s="167">
        <v>0</v>
      </c>
      <c r="G109" s="167">
        <v>0</v>
      </c>
      <c r="H109" s="167">
        <v>0</v>
      </c>
      <c r="I109" s="167">
        <v>0</v>
      </c>
      <c r="J109" s="167"/>
      <c r="K109" s="167"/>
      <c r="L109" s="167"/>
      <c r="M109" s="167"/>
      <c r="N109" s="167"/>
      <c r="O109" s="168">
        <f t="shared" si="2"/>
        <v>0</v>
      </c>
    </row>
    <row r="110" spans="1:15" x14ac:dyDescent="0.2">
      <c r="A110" s="196">
        <v>95115</v>
      </c>
      <c r="B110" s="169" t="s">
        <v>163</v>
      </c>
      <c r="C110" s="208">
        <v>4</v>
      </c>
      <c r="D110" s="208">
        <v>4</v>
      </c>
      <c r="E110" s="208">
        <v>4</v>
      </c>
      <c r="F110" s="167">
        <v>4</v>
      </c>
      <c r="G110" s="167">
        <v>4</v>
      </c>
      <c r="H110" s="167">
        <v>4</v>
      </c>
      <c r="I110" s="167">
        <v>4</v>
      </c>
      <c r="J110" s="167"/>
      <c r="K110" s="167"/>
      <c r="L110" s="167"/>
      <c r="M110" s="167"/>
      <c r="N110" s="167"/>
      <c r="O110" s="168">
        <f t="shared" si="2"/>
        <v>28</v>
      </c>
    </row>
    <row r="111" spans="1:15" x14ac:dyDescent="0.2">
      <c r="A111" s="196">
        <v>95119</v>
      </c>
      <c r="B111" s="176" t="s">
        <v>164</v>
      </c>
      <c r="C111" s="208">
        <v>0</v>
      </c>
      <c r="D111" s="208">
        <v>0</v>
      </c>
      <c r="E111" s="208">
        <v>0</v>
      </c>
      <c r="F111" s="167">
        <v>0</v>
      </c>
      <c r="G111" s="167">
        <v>0</v>
      </c>
      <c r="H111" s="167">
        <v>0</v>
      </c>
      <c r="I111" s="167">
        <v>0</v>
      </c>
      <c r="J111" s="167"/>
      <c r="K111" s="167"/>
      <c r="L111" s="167"/>
      <c r="M111" s="167"/>
      <c r="N111" s="167"/>
      <c r="O111" s="168">
        <f t="shared" si="2"/>
        <v>0</v>
      </c>
    </row>
    <row r="112" spans="1:15" x14ac:dyDescent="0.2">
      <c r="A112" s="196">
        <v>95121</v>
      </c>
      <c r="B112" s="169" t="s">
        <v>165</v>
      </c>
      <c r="C112" s="208">
        <v>4</v>
      </c>
      <c r="D112" s="208">
        <v>4</v>
      </c>
      <c r="E112" s="208">
        <v>4</v>
      </c>
      <c r="F112" s="167">
        <v>4</v>
      </c>
      <c r="G112" s="167">
        <v>4</v>
      </c>
      <c r="H112" s="167">
        <v>4</v>
      </c>
      <c r="I112" s="167">
        <v>0</v>
      </c>
      <c r="J112" s="167"/>
      <c r="K112" s="167"/>
      <c r="L112" s="167"/>
      <c r="M112" s="167"/>
      <c r="N112" s="167"/>
      <c r="O112" s="168">
        <f t="shared" si="2"/>
        <v>24</v>
      </c>
    </row>
    <row r="113" spans="1:15" ht="25.5" x14ac:dyDescent="0.2">
      <c r="A113" s="196">
        <v>95132</v>
      </c>
      <c r="B113" s="169" t="s">
        <v>166</v>
      </c>
      <c r="C113" s="208">
        <v>2</v>
      </c>
      <c r="D113" s="208">
        <v>2</v>
      </c>
      <c r="E113" s="208">
        <v>2</v>
      </c>
      <c r="F113" s="167">
        <v>2</v>
      </c>
      <c r="G113" s="167">
        <v>2</v>
      </c>
      <c r="H113" s="167">
        <v>2</v>
      </c>
      <c r="I113" s="167">
        <v>0</v>
      </c>
      <c r="J113" s="167"/>
      <c r="K113" s="167"/>
      <c r="L113" s="167"/>
      <c r="M113" s="167"/>
      <c r="N113" s="167"/>
      <c r="O113" s="168">
        <f t="shared" si="2"/>
        <v>12</v>
      </c>
    </row>
    <row r="114" spans="1:15" x14ac:dyDescent="0.2">
      <c r="A114" s="196">
        <v>95160</v>
      </c>
      <c r="B114" s="169" t="s">
        <v>168</v>
      </c>
      <c r="C114" s="208">
        <v>0</v>
      </c>
      <c r="D114" s="208">
        <v>0</v>
      </c>
      <c r="E114" s="208">
        <v>0</v>
      </c>
      <c r="F114" s="167">
        <v>0</v>
      </c>
      <c r="G114" s="167">
        <v>0</v>
      </c>
      <c r="H114" s="167">
        <v>0</v>
      </c>
      <c r="I114" s="167">
        <v>0</v>
      </c>
      <c r="J114" s="167"/>
      <c r="K114" s="167"/>
      <c r="L114" s="167"/>
      <c r="M114" s="167"/>
      <c r="N114" s="167"/>
      <c r="O114" s="168">
        <f t="shared" si="2"/>
        <v>0</v>
      </c>
    </row>
    <row r="115" spans="1:15" x14ac:dyDescent="0.2">
      <c r="A115" s="196">
        <v>95164</v>
      </c>
      <c r="B115" s="170" t="s">
        <v>169</v>
      </c>
      <c r="C115" s="208">
        <v>0</v>
      </c>
      <c r="D115" s="208">
        <v>0</v>
      </c>
      <c r="E115" s="208">
        <v>0</v>
      </c>
      <c r="F115" s="167">
        <v>0</v>
      </c>
      <c r="G115" s="167">
        <v>0</v>
      </c>
      <c r="H115" s="167">
        <v>0</v>
      </c>
      <c r="I115" s="167">
        <v>0</v>
      </c>
      <c r="J115" s="167"/>
      <c r="K115" s="167"/>
      <c r="L115" s="167"/>
      <c r="M115" s="167"/>
      <c r="N115" s="167"/>
      <c r="O115" s="168">
        <f t="shared" si="2"/>
        <v>0</v>
      </c>
    </row>
    <row r="116" spans="1:15" ht="25.5" x14ac:dyDescent="0.2">
      <c r="A116" s="196">
        <v>95167</v>
      </c>
      <c r="B116" s="170" t="s">
        <v>219</v>
      </c>
      <c r="C116" s="208">
        <v>48</v>
      </c>
      <c r="D116" s="208">
        <v>44</v>
      </c>
      <c r="E116" s="208">
        <v>0</v>
      </c>
      <c r="F116" s="167">
        <v>0</v>
      </c>
      <c r="G116" s="167">
        <v>0</v>
      </c>
      <c r="H116" s="167">
        <v>0</v>
      </c>
      <c r="I116" s="167">
        <v>0</v>
      </c>
      <c r="J116" s="167"/>
      <c r="K116" s="167"/>
      <c r="L116" s="167"/>
      <c r="M116" s="167"/>
      <c r="N116" s="167"/>
      <c r="O116" s="168">
        <f t="shared" si="2"/>
        <v>92</v>
      </c>
    </row>
    <row r="117" spans="1:15" s="149" customFormat="1" x14ac:dyDescent="0.2">
      <c r="A117" s="196"/>
      <c r="B117" s="160" t="s">
        <v>170</v>
      </c>
      <c r="C117" s="210">
        <f>SUM(C17:C116)</f>
        <v>88512</v>
      </c>
      <c r="D117" s="210">
        <f t="shared" ref="D117:N117" si="3">SUM(D17:D116)</f>
        <v>93861</v>
      </c>
      <c r="E117" s="210">
        <f t="shared" si="3"/>
        <v>101103</v>
      </c>
      <c r="F117" s="210">
        <f t="shared" si="3"/>
        <v>105603</v>
      </c>
      <c r="G117" s="210">
        <f t="shared" si="3"/>
        <v>106897</v>
      </c>
      <c r="H117" s="210">
        <f t="shared" si="3"/>
        <v>104458</v>
      </c>
      <c r="I117" s="210">
        <f t="shared" si="3"/>
        <v>56924</v>
      </c>
      <c r="J117" s="210">
        <f t="shared" si="3"/>
        <v>0</v>
      </c>
      <c r="K117" s="210">
        <f t="shared" si="3"/>
        <v>0</v>
      </c>
      <c r="L117" s="210">
        <f t="shared" si="3"/>
        <v>0</v>
      </c>
      <c r="M117" s="161">
        <f t="shared" si="3"/>
        <v>0</v>
      </c>
      <c r="N117" s="161">
        <f t="shared" si="3"/>
        <v>0</v>
      </c>
      <c r="O117" s="162">
        <f t="shared" si="2"/>
        <v>657358</v>
      </c>
    </row>
    <row r="118" spans="1:15" x14ac:dyDescent="0.2">
      <c r="A118" s="196">
        <v>30501</v>
      </c>
      <c r="B118" s="182" t="s">
        <v>172</v>
      </c>
      <c r="C118" s="207">
        <v>22193</v>
      </c>
      <c r="D118" s="207">
        <v>22063</v>
      </c>
      <c r="E118" s="207">
        <v>21172</v>
      </c>
      <c r="F118" s="183">
        <v>27776</v>
      </c>
      <c r="G118" s="183">
        <v>29059</v>
      </c>
      <c r="H118" s="183">
        <v>28011</v>
      </c>
      <c r="I118" s="183">
        <v>24634</v>
      </c>
      <c r="J118" s="183"/>
      <c r="K118" s="183"/>
      <c r="L118" s="183"/>
      <c r="M118" s="183"/>
      <c r="N118" s="183"/>
      <c r="O118" s="184">
        <f t="shared" si="2"/>
        <v>174908</v>
      </c>
    </row>
    <row r="119" spans="1:15" x14ac:dyDescent="0.2">
      <c r="A119" s="196">
        <v>30502</v>
      </c>
      <c r="B119" s="185" t="s">
        <v>171</v>
      </c>
      <c r="C119" s="209">
        <v>26170</v>
      </c>
      <c r="D119" s="209">
        <v>26100</v>
      </c>
      <c r="E119" s="209">
        <v>26323</v>
      </c>
      <c r="F119" s="181">
        <v>26083</v>
      </c>
      <c r="G119" s="181">
        <v>24980</v>
      </c>
      <c r="H119" s="181">
        <v>25974</v>
      </c>
      <c r="I119" s="181">
        <v>25811</v>
      </c>
      <c r="J119" s="181"/>
      <c r="K119" s="181"/>
      <c r="L119" s="181"/>
      <c r="M119" s="181"/>
      <c r="N119" s="181"/>
      <c r="O119" s="186">
        <f t="shared" si="2"/>
        <v>181441</v>
      </c>
    </row>
    <row r="120" spans="1:15" s="149" customFormat="1" x14ac:dyDescent="0.2">
      <c r="A120" s="196"/>
      <c r="B120" s="160" t="s">
        <v>173</v>
      </c>
      <c r="C120" s="210">
        <f>C119+C118</f>
        <v>48363</v>
      </c>
      <c r="D120" s="210">
        <f t="shared" ref="D120:N120" si="4">D119+D118</f>
        <v>48163</v>
      </c>
      <c r="E120" s="210">
        <f t="shared" si="4"/>
        <v>47495</v>
      </c>
      <c r="F120" s="210">
        <f t="shared" si="4"/>
        <v>53859</v>
      </c>
      <c r="G120" s="210">
        <f t="shared" si="4"/>
        <v>54039</v>
      </c>
      <c r="H120" s="210">
        <f t="shared" si="4"/>
        <v>53985</v>
      </c>
      <c r="I120" s="210">
        <f t="shared" si="4"/>
        <v>50445</v>
      </c>
      <c r="J120" s="210">
        <f t="shared" si="4"/>
        <v>0</v>
      </c>
      <c r="K120" s="210">
        <f t="shared" si="4"/>
        <v>0</v>
      </c>
      <c r="L120" s="210">
        <f t="shared" si="4"/>
        <v>0</v>
      </c>
      <c r="M120" s="161">
        <f t="shared" si="4"/>
        <v>0</v>
      </c>
      <c r="N120" s="161">
        <f t="shared" si="4"/>
        <v>0</v>
      </c>
      <c r="O120" s="162">
        <f t="shared" si="2"/>
        <v>356349</v>
      </c>
    </row>
    <row r="121" spans="1:15" x14ac:dyDescent="0.2">
      <c r="A121" s="196">
        <v>20111</v>
      </c>
      <c r="B121" s="151" t="s">
        <v>174</v>
      </c>
      <c r="C121" s="207">
        <v>20334</v>
      </c>
      <c r="D121" s="207">
        <v>19303</v>
      </c>
      <c r="E121" s="207">
        <v>19407</v>
      </c>
      <c r="F121" s="183">
        <v>24465</v>
      </c>
      <c r="G121" s="183">
        <v>29760</v>
      </c>
      <c r="H121" s="183">
        <v>23835</v>
      </c>
      <c r="I121" s="183">
        <v>6405</v>
      </c>
      <c r="J121" s="183"/>
      <c r="K121" s="183"/>
      <c r="L121" s="183"/>
      <c r="M121" s="183"/>
      <c r="N121" s="183"/>
      <c r="O121" s="184">
        <f t="shared" si="2"/>
        <v>143509</v>
      </c>
    </row>
    <row r="122" spans="1:15" x14ac:dyDescent="0.2">
      <c r="A122" s="196">
        <v>20112</v>
      </c>
      <c r="B122" s="155" t="s">
        <v>176</v>
      </c>
      <c r="C122" s="208">
        <v>3218</v>
      </c>
      <c r="D122" s="208">
        <v>4590</v>
      </c>
      <c r="E122" s="208">
        <v>7158</v>
      </c>
      <c r="F122" s="167">
        <v>6512</v>
      </c>
      <c r="G122" s="167">
        <v>5619</v>
      </c>
      <c r="H122" s="167">
        <v>6026</v>
      </c>
      <c r="I122" s="167">
        <v>1367</v>
      </c>
      <c r="J122" s="167"/>
      <c r="K122" s="167"/>
      <c r="L122" s="167"/>
      <c r="M122" s="167"/>
      <c r="N122" s="167"/>
      <c r="O122" s="168">
        <f t="shared" si="2"/>
        <v>34490</v>
      </c>
    </row>
    <row r="123" spans="1:15" x14ac:dyDescent="0.2">
      <c r="A123" s="196">
        <v>20113</v>
      </c>
      <c r="B123" s="155" t="s">
        <v>175</v>
      </c>
      <c r="C123" s="208">
        <v>14229</v>
      </c>
      <c r="D123" s="208">
        <v>11627</v>
      </c>
      <c r="E123" s="208">
        <v>13880</v>
      </c>
      <c r="F123" s="167">
        <v>26315</v>
      </c>
      <c r="G123" s="167">
        <v>17927</v>
      </c>
      <c r="H123" s="167">
        <v>18659</v>
      </c>
      <c r="I123" s="167">
        <v>3056</v>
      </c>
      <c r="J123" s="167"/>
      <c r="K123" s="167"/>
      <c r="L123" s="167"/>
      <c r="M123" s="167"/>
      <c r="N123" s="167"/>
      <c r="O123" s="168">
        <f t="shared" si="2"/>
        <v>105693</v>
      </c>
    </row>
    <row r="124" spans="1:15" x14ac:dyDescent="0.2">
      <c r="A124" s="196">
        <v>30200</v>
      </c>
      <c r="B124" s="185" t="s">
        <v>177</v>
      </c>
      <c r="C124" s="209">
        <v>22465</v>
      </c>
      <c r="D124" s="209">
        <v>21669</v>
      </c>
      <c r="E124" s="209">
        <v>24006</v>
      </c>
      <c r="F124" s="181">
        <v>22195</v>
      </c>
      <c r="G124" s="181">
        <v>23411</v>
      </c>
      <c r="H124" s="181">
        <v>23149</v>
      </c>
      <c r="I124" s="181">
        <v>25894</v>
      </c>
      <c r="J124" s="181"/>
      <c r="K124" s="181"/>
      <c r="L124" s="181"/>
      <c r="M124" s="181"/>
      <c r="N124" s="181"/>
      <c r="O124" s="186">
        <f t="shared" si="2"/>
        <v>162789</v>
      </c>
    </row>
    <row r="125" spans="1:15" s="149" customFormat="1" x14ac:dyDescent="0.2">
      <c r="A125" s="196"/>
      <c r="B125" s="160" t="s">
        <v>178</v>
      </c>
      <c r="C125" s="210">
        <f>SUM(C121:C124)</f>
        <v>60246</v>
      </c>
      <c r="D125" s="210">
        <f t="shared" ref="D125:N125" si="5">SUM(D121:D124)</f>
        <v>57189</v>
      </c>
      <c r="E125" s="210">
        <f t="shared" si="5"/>
        <v>64451</v>
      </c>
      <c r="F125" s="210">
        <f t="shared" si="5"/>
        <v>79487</v>
      </c>
      <c r="G125" s="210">
        <f t="shared" si="5"/>
        <v>76717</v>
      </c>
      <c r="H125" s="210">
        <f t="shared" si="5"/>
        <v>71669</v>
      </c>
      <c r="I125" s="210">
        <f t="shared" si="5"/>
        <v>36722</v>
      </c>
      <c r="J125" s="210">
        <f t="shared" si="5"/>
        <v>0</v>
      </c>
      <c r="K125" s="210">
        <f t="shared" si="5"/>
        <v>0</v>
      </c>
      <c r="L125" s="210">
        <f t="shared" si="5"/>
        <v>0</v>
      </c>
      <c r="M125" s="161">
        <f t="shared" si="5"/>
        <v>0</v>
      </c>
      <c r="N125" s="161">
        <f t="shared" si="5"/>
        <v>0</v>
      </c>
      <c r="O125" s="162">
        <f t="shared" si="2"/>
        <v>446481</v>
      </c>
    </row>
    <row r="126" spans="1:15" x14ac:dyDescent="0.2">
      <c r="A126" s="196">
        <v>40103</v>
      </c>
      <c r="B126" s="182" t="s">
        <v>179</v>
      </c>
      <c r="C126" s="207">
        <v>11633</v>
      </c>
      <c r="D126" s="207">
        <v>11140</v>
      </c>
      <c r="E126" s="207">
        <v>12126</v>
      </c>
      <c r="F126" s="183">
        <v>16477</v>
      </c>
      <c r="G126" s="183">
        <v>16038</v>
      </c>
      <c r="H126" s="183">
        <v>14109</v>
      </c>
      <c r="I126" s="183">
        <v>1484</v>
      </c>
      <c r="J126" s="183"/>
      <c r="K126" s="183"/>
      <c r="L126" s="183"/>
      <c r="M126" s="183"/>
      <c r="N126" s="183"/>
      <c r="O126" s="184">
        <f t="shared" si="2"/>
        <v>83007</v>
      </c>
    </row>
    <row r="127" spans="1:15" x14ac:dyDescent="0.2">
      <c r="A127" s="196">
        <v>40105</v>
      </c>
      <c r="B127" s="170" t="s">
        <v>180</v>
      </c>
      <c r="C127" s="208">
        <v>94668</v>
      </c>
      <c r="D127" s="215">
        <v>104791</v>
      </c>
      <c r="E127" s="208">
        <v>106148</v>
      </c>
      <c r="F127" s="167">
        <v>141369</v>
      </c>
      <c r="G127" s="167">
        <v>107389</v>
      </c>
      <c r="H127" s="167">
        <v>112586</v>
      </c>
      <c r="I127" s="167">
        <v>35879</v>
      </c>
      <c r="J127" s="167"/>
      <c r="K127" s="167"/>
      <c r="L127" s="167"/>
      <c r="M127" s="167"/>
      <c r="N127" s="167"/>
      <c r="O127" s="168">
        <f t="shared" si="2"/>
        <v>702830</v>
      </c>
    </row>
    <row r="128" spans="1:15" x14ac:dyDescent="0.2">
      <c r="A128" s="196">
        <v>40107</v>
      </c>
      <c r="B128" s="169" t="s">
        <v>181</v>
      </c>
      <c r="C128" s="208">
        <v>37517</v>
      </c>
      <c r="D128" s="208">
        <v>34594</v>
      </c>
      <c r="E128" s="208">
        <v>40015</v>
      </c>
      <c r="F128" s="167">
        <v>53270</v>
      </c>
      <c r="G128" s="167">
        <v>47931</v>
      </c>
      <c r="H128" s="167">
        <v>49315</v>
      </c>
      <c r="I128" s="167">
        <v>20044</v>
      </c>
      <c r="J128" s="167"/>
      <c r="K128" s="167"/>
      <c r="L128" s="167"/>
      <c r="M128" s="167"/>
      <c r="N128" s="175"/>
      <c r="O128" s="168">
        <f t="shared" si="2"/>
        <v>282686</v>
      </c>
    </row>
    <row r="129" spans="1:15" x14ac:dyDescent="0.2">
      <c r="A129" s="196">
        <v>40109</v>
      </c>
      <c r="B129" s="169" t="s">
        <v>182</v>
      </c>
      <c r="C129" s="208">
        <v>239236</v>
      </c>
      <c r="D129" s="208">
        <v>228071</v>
      </c>
      <c r="E129" s="208">
        <v>232714</v>
      </c>
      <c r="F129" s="167">
        <v>280078</v>
      </c>
      <c r="G129" s="167">
        <v>287652</v>
      </c>
      <c r="H129" s="167">
        <v>269253</v>
      </c>
      <c r="I129" s="167">
        <v>144597</v>
      </c>
      <c r="J129" s="167"/>
      <c r="K129" s="167"/>
      <c r="L129" s="167"/>
      <c r="M129" s="167"/>
      <c r="N129" s="167"/>
      <c r="O129" s="168">
        <f t="shared" si="2"/>
        <v>1681601</v>
      </c>
    </row>
    <row r="130" spans="1:15" x14ac:dyDescent="0.2">
      <c r="A130" s="196">
        <v>40111</v>
      </c>
      <c r="B130" s="169" t="s">
        <v>183</v>
      </c>
      <c r="C130" s="208">
        <v>111311</v>
      </c>
      <c r="D130" s="208">
        <v>119969</v>
      </c>
      <c r="E130" s="208">
        <v>112653</v>
      </c>
      <c r="F130" s="167">
        <v>120455</v>
      </c>
      <c r="G130" s="167">
        <v>102975</v>
      </c>
      <c r="H130" s="167">
        <v>104689</v>
      </c>
      <c r="I130" s="167">
        <v>47177</v>
      </c>
      <c r="J130" s="167"/>
      <c r="K130" s="167"/>
      <c r="L130" s="167"/>
      <c r="M130" s="167"/>
      <c r="N130" s="167"/>
      <c r="O130" s="168">
        <f t="shared" si="2"/>
        <v>719229</v>
      </c>
    </row>
    <row r="131" spans="1:15" x14ac:dyDescent="0.2">
      <c r="A131" s="196">
        <v>40114</v>
      </c>
      <c r="B131" s="157" t="s">
        <v>184</v>
      </c>
      <c r="C131" s="209">
        <v>493</v>
      </c>
      <c r="D131" s="209">
        <v>493</v>
      </c>
      <c r="E131" s="209">
        <v>762</v>
      </c>
      <c r="F131" s="181">
        <v>621</v>
      </c>
      <c r="G131" s="181">
        <v>802</v>
      </c>
      <c r="H131" s="181">
        <v>1013</v>
      </c>
      <c r="I131" s="181">
        <v>685</v>
      </c>
      <c r="J131" s="181"/>
      <c r="K131" s="181"/>
      <c r="L131" s="181"/>
      <c r="M131" s="181"/>
      <c r="N131" s="181"/>
      <c r="O131" s="186">
        <f t="shared" si="2"/>
        <v>4869</v>
      </c>
    </row>
    <row r="132" spans="1:15" s="149" customFormat="1" ht="25.5" x14ac:dyDescent="0.2">
      <c r="A132" s="196"/>
      <c r="B132" s="160" t="s">
        <v>185</v>
      </c>
      <c r="C132" s="210">
        <f>SUM(C126:C131)</f>
        <v>494858</v>
      </c>
      <c r="D132" s="210">
        <f t="shared" ref="D132:N132" si="6">SUM(D126:D131)</f>
        <v>499058</v>
      </c>
      <c r="E132" s="210">
        <f t="shared" si="6"/>
        <v>504418</v>
      </c>
      <c r="F132" s="210">
        <f t="shared" si="6"/>
        <v>612270</v>
      </c>
      <c r="G132" s="210">
        <f t="shared" si="6"/>
        <v>562787</v>
      </c>
      <c r="H132" s="210">
        <f t="shared" si="6"/>
        <v>550965</v>
      </c>
      <c r="I132" s="210">
        <f t="shared" si="6"/>
        <v>249866</v>
      </c>
      <c r="J132" s="210">
        <f t="shared" si="6"/>
        <v>0</v>
      </c>
      <c r="K132" s="210">
        <f t="shared" si="6"/>
        <v>0</v>
      </c>
      <c r="L132" s="210">
        <f t="shared" si="6"/>
        <v>0</v>
      </c>
      <c r="M132" s="161">
        <f t="shared" si="6"/>
        <v>0</v>
      </c>
      <c r="N132" s="161">
        <f t="shared" si="6"/>
        <v>0</v>
      </c>
      <c r="O132" s="162">
        <f t="shared" si="2"/>
        <v>3474222</v>
      </c>
    </row>
    <row r="133" spans="1:15" x14ac:dyDescent="0.2">
      <c r="A133" s="196">
        <v>45101</v>
      </c>
      <c r="B133" s="188" t="s">
        <v>197</v>
      </c>
      <c r="C133" s="151">
        <v>26015</v>
      </c>
      <c r="D133" s="207">
        <v>27396</v>
      </c>
      <c r="E133" s="207">
        <v>30770</v>
      </c>
      <c r="F133" s="183">
        <v>29997</v>
      </c>
      <c r="G133" s="183">
        <v>31705</v>
      </c>
      <c r="H133" s="183">
        <v>28398</v>
      </c>
      <c r="I133" s="183">
        <v>16163</v>
      </c>
      <c r="J133" s="183"/>
      <c r="K133" s="183"/>
      <c r="L133" s="183"/>
      <c r="M133" s="183"/>
      <c r="N133" s="183"/>
      <c r="O133" s="184">
        <f t="shared" si="2"/>
        <v>190444</v>
      </c>
    </row>
    <row r="134" spans="1:15" x14ac:dyDescent="0.2">
      <c r="A134" s="196">
        <v>45102</v>
      </c>
      <c r="B134" s="169" t="s">
        <v>191</v>
      </c>
      <c r="C134" s="155">
        <v>22639</v>
      </c>
      <c r="D134" s="208">
        <v>24679</v>
      </c>
      <c r="E134" s="208">
        <v>21738</v>
      </c>
      <c r="F134" s="167">
        <v>25485</v>
      </c>
      <c r="G134" s="167">
        <v>25255</v>
      </c>
      <c r="H134" s="167">
        <v>26382</v>
      </c>
      <c r="I134" s="167">
        <v>9784</v>
      </c>
      <c r="J134" s="167"/>
      <c r="K134" s="167"/>
      <c r="L134" s="167"/>
      <c r="M134" s="167"/>
      <c r="N134" s="167"/>
      <c r="O134" s="168">
        <f t="shared" si="2"/>
        <v>155962</v>
      </c>
    </row>
    <row r="135" spans="1:15" x14ac:dyDescent="0.2">
      <c r="A135" s="196">
        <v>45103</v>
      </c>
      <c r="B135" s="169" t="s">
        <v>188</v>
      </c>
      <c r="C135" s="155">
        <v>23278</v>
      </c>
      <c r="D135" s="208">
        <v>24029</v>
      </c>
      <c r="E135" s="208">
        <v>23627</v>
      </c>
      <c r="F135" s="167">
        <v>29405</v>
      </c>
      <c r="G135" s="167">
        <v>25422</v>
      </c>
      <c r="H135" s="167">
        <v>24255</v>
      </c>
      <c r="I135" s="167">
        <v>17695</v>
      </c>
      <c r="J135" s="167"/>
      <c r="K135" s="167"/>
      <c r="L135" s="167"/>
      <c r="M135" s="167"/>
      <c r="N135" s="167"/>
      <c r="O135" s="168">
        <f t="shared" si="2"/>
        <v>167711</v>
      </c>
    </row>
    <row r="136" spans="1:15" x14ac:dyDescent="0.2">
      <c r="A136" s="196">
        <v>45106</v>
      </c>
      <c r="B136" s="169" t="s">
        <v>189</v>
      </c>
      <c r="C136" s="155">
        <v>4526</v>
      </c>
      <c r="D136" s="208">
        <v>4593</v>
      </c>
      <c r="E136" s="208">
        <v>5268</v>
      </c>
      <c r="F136" s="167">
        <v>5764</v>
      </c>
      <c r="G136" s="167">
        <v>5154</v>
      </c>
      <c r="H136" s="167">
        <v>4670</v>
      </c>
      <c r="I136" s="167">
        <v>2893</v>
      </c>
      <c r="J136" s="167"/>
      <c r="K136" s="167"/>
      <c r="L136" s="167"/>
      <c r="M136" s="167"/>
      <c r="N136" s="167"/>
      <c r="O136" s="168">
        <f t="shared" si="2"/>
        <v>32868</v>
      </c>
    </row>
    <row r="137" spans="1:15" x14ac:dyDescent="0.2">
      <c r="A137" s="196">
        <v>45107</v>
      </c>
      <c r="B137" s="170" t="s">
        <v>220</v>
      </c>
      <c r="C137" s="155">
        <v>51942</v>
      </c>
      <c r="D137" s="208">
        <v>49353</v>
      </c>
      <c r="E137" s="208">
        <v>48467</v>
      </c>
      <c r="F137" s="167">
        <v>66000</v>
      </c>
      <c r="G137" s="167">
        <v>55046</v>
      </c>
      <c r="H137" s="167">
        <v>57451</v>
      </c>
      <c r="I137" s="167">
        <v>25523</v>
      </c>
      <c r="J137" s="167"/>
      <c r="K137" s="167"/>
      <c r="L137" s="167"/>
      <c r="M137" s="167"/>
      <c r="N137" s="167"/>
      <c r="O137" s="168">
        <f t="shared" ref="O137:O150" si="7">SUM(C137:N137)</f>
        <v>353782</v>
      </c>
    </row>
    <row r="138" spans="1:15" x14ac:dyDescent="0.2">
      <c r="A138" s="196">
        <v>45124</v>
      </c>
      <c r="B138" s="170" t="s">
        <v>193</v>
      </c>
      <c r="C138" s="155">
        <v>51155</v>
      </c>
      <c r="D138" s="208">
        <v>50175</v>
      </c>
      <c r="E138" s="208">
        <v>49766</v>
      </c>
      <c r="F138" s="167">
        <v>55912</v>
      </c>
      <c r="G138" s="167">
        <v>57854</v>
      </c>
      <c r="H138" s="167">
        <v>52865</v>
      </c>
      <c r="I138" s="167">
        <v>41384</v>
      </c>
      <c r="J138" s="167"/>
      <c r="K138" s="167"/>
      <c r="L138" s="167"/>
      <c r="M138" s="167"/>
      <c r="N138" s="167"/>
      <c r="O138" s="168">
        <f t="shared" si="7"/>
        <v>359111</v>
      </c>
    </row>
    <row r="139" spans="1:15" x14ac:dyDescent="0.2">
      <c r="A139" s="196">
        <v>45109</v>
      </c>
      <c r="B139" s="170" t="s">
        <v>195</v>
      </c>
      <c r="C139" s="155">
        <v>1255</v>
      </c>
      <c r="D139" s="208">
        <v>1162</v>
      </c>
      <c r="E139" s="208">
        <v>1411</v>
      </c>
      <c r="F139" s="167">
        <v>1660</v>
      </c>
      <c r="G139" s="167">
        <v>1297</v>
      </c>
      <c r="H139" s="167">
        <v>1381</v>
      </c>
      <c r="I139" s="167">
        <v>796</v>
      </c>
      <c r="J139" s="167"/>
      <c r="K139" s="167"/>
      <c r="L139" s="167"/>
      <c r="M139" s="167"/>
      <c r="N139" s="167"/>
      <c r="O139" s="168">
        <f t="shared" si="7"/>
        <v>8962</v>
      </c>
    </row>
    <row r="140" spans="1:15" x14ac:dyDescent="0.2">
      <c r="A140" s="196">
        <v>45111</v>
      </c>
      <c r="B140" s="169" t="s">
        <v>194</v>
      </c>
      <c r="C140" s="155">
        <v>27891</v>
      </c>
      <c r="D140" s="208">
        <v>27879</v>
      </c>
      <c r="E140" s="208">
        <v>27279</v>
      </c>
      <c r="F140" s="167">
        <v>35833</v>
      </c>
      <c r="G140" s="167">
        <v>32424</v>
      </c>
      <c r="H140" s="167">
        <v>35858</v>
      </c>
      <c r="I140" s="167">
        <v>21300</v>
      </c>
      <c r="J140" s="167"/>
      <c r="K140" s="167"/>
      <c r="L140" s="167"/>
      <c r="M140" s="167"/>
      <c r="N140" s="167"/>
      <c r="O140" s="168">
        <f t="shared" si="7"/>
        <v>208464</v>
      </c>
    </row>
    <row r="141" spans="1:15" x14ac:dyDescent="0.2">
      <c r="A141" s="196">
        <v>45112</v>
      </c>
      <c r="B141" s="170" t="s">
        <v>196</v>
      </c>
      <c r="C141" s="155">
        <v>7224</v>
      </c>
      <c r="D141" s="208">
        <v>8729</v>
      </c>
      <c r="E141" s="208">
        <v>7552</v>
      </c>
      <c r="F141" s="167">
        <v>10550</v>
      </c>
      <c r="G141" s="167">
        <v>9087</v>
      </c>
      <c r="H141" s="167">
        <v>8460</v>
      </c>
      <c r="I141" s="167">
        <v>4150</v>
      </c>
      <c r="J141" s="167"/>
      <c r="K141" s="167"/>
      <c r="L141" s="167"/>
      <c r="M141" s="167"/>
      <c r="N141" s="167"/>
      <c r="O141" s="168">
        <f t="shared" si="7"/>
        <v>55752</v>
      </c>
    </row>
    <row r="142" spans="1:15" x14ac:dyDescent="0.2">
      <c r="A142" s="196">
        <v>45113</v>
      </c>
      <c r="B142" s="169" t="s">
        <v>190</v>
      </c>
      <c r="C142" s="155">
        <v>23717</v>
      </c>
      <c r="D142" s="208">
        <v>21587</v>
      </c>
      <c r="E142" s="208">
        <v>24383</v>
      </c>
      <c r="F142" s="167">
        <v>27757</v>
      </c>
      <c r="G142" s="167">
        <v>24848</v>
      </c>
      <c r="H142" s="167">
        <v>26221</v>
      </c>
      <c r="I142" s="167">
        <v>14658</v>
      </c>
      <c r="J142" s="167"/>
      <c r="K142" s="167"/>
      <c r="L142" s="167"/>
      <c r="M142" s="167"/>
      <c r="N142" s="167"/>
      <c r="O142" s="168">
        <f t="shared" si="7"/>
        <v>163171</v>
      </c>
    </row>
    <row r="143" spans="1:15" x14ac:dyDescent="0.2">
      <c r="A143" s="196">
        <v>45116</v>
      </c>
      <c r="B143" s="170" t="s">
        <v>187</v>
      </c>
      <c r="C143" s="155">
        <v>33344</v>
      </c>
      <c r="D143" s="208">
        <v>34265</v>
      </c>
      <c r="E143" s="208">
        <v>34989</v>
      </c>
      <c r="F143" s="167">
        <v>37319</v>
      </c>
      <c r="G143" s="167">
        <v>34611</v>
      </c>
      <c r="H143" s="167">
        <v>36175</v>
      </c>
      <c r="I143" s="167">
        <v>15934</v>
      </c>
      <c r="J143" s="167"/>
      <c r="K143" s="167"/>
      <c r="L143" s="167"/>
      <c r="M143" s="167"/>
      <c r="N143" s="167"/>
      <c r="O143" s="168">
        <f t="shared" si="7"/>
        <v>226637</v>
      </c>
    </row>
    <row r="144" spans="1:15" x14ac:dyDescent="0.2">
      <c r="A144" s="196">
        <v>45117</v>
      </c>
      <c r="B144" s="169" t="s">
        <v>198</v>
      </c>
      <c r="C144" s="155">
        <v>36006</v>
      </c>
      <c r="D144" s="208">
        <v>38151</v>
      </c>
      <c r="E144" s="208">
        <v>34066</v>
      </c>
      <c r="F144" s="167">
        <v>40003</v>
      </c>
      <c r="G144" s="167">
        <v>42094</v>
      </c>
      <c r="H144" s="167">
        <v>36608</v>
      </c>
      <c r="I144" s="167">
        <v>17057</v>
      </c>
      <c r="J144" s="167"/>
      <c r="K144" s="167"/>
      <c r="L144" s="167"/>
      <c r="M144" s="167"/>
      <c r="N144" s="167"/>
      <c r="O144" s="168">
        <f t="shared" si="7"/>
        <v>243985</v>
      </c>
    </row>
    <row r="145" spans="1:15" x14ac:dyDescent="0.2">
      <c r="A145" s="196">
        <v>45119</v>
      </c>
      <c r="B145" s="170" t="s">
        <v>199</v>
      </c>
      <c r="C145" s="155">
        <v>8381</v>
      </c>
      <c r="D145" s="208">
        <v>9774</v>
      </c>
      <c r="E145" s="208">
        <v>10751</v>
      </c>
      <c r="F145" s="167">
        <v>11577</v>
      </c>
      <c r="G145" s="167">
        <v>8716</v>
      </c>
      <c r="H145" s="167">
        <v>9305</v>
      </c>
      <c r="I145" s="167">
        <v>3587</v>
      </c>
      <c r="J145" s="167"/>
      <c r="K145" s="167"/>
      <c r="L145" s="167"/>
      <c r="M145" s="167"/>
      <c r="N145" s="167"/>
      <c r="O145" s="168">
        <f t="shared" si="7"/>
        <v>62091</v>
      </c>
    </row>
    <row r="146" spans="1:15" x14ac:dyDescent="0.2">
      <c r="A146" s="196">
        <v>45120</v>
      </c>
      <c r="B146" s="169" t="s">
        <v>201</v>
      </c>
      <c r="C146" s="155">
        <v>654</v>
      </c>
      <c r="D146" s="208">
        <v>504</v>
      </c>
      <c r="E146" s="208">
        <v>723</v>
      </c>
      <c r="F146" s="167">
        <v>516</v>
      </c>
      <c r="G146" s="167">
        <v>450</v>
      </c>
      <c r="H146" s="167">
        <v>498</v>
      </c>
      <c r="I146" s="167">
        <v>402</v>
      </c>
      <c r="J146" s="167"/>
      <c r="K146" s="167"/>
      <c r="L146" s="167"/>
      <c r="M146" s="167"/>
      <c r="N146" s="167"/>
      <c r="O146" s="168">
        <f t="shared" si="7"/>
        <v>3747</v>
      </c>
    </row>
    <row r="147" spans="1:15" x14ac:dyDescent="0.2">
      <c r="A147" s="196">
        <v>45121</v>
      </c>
      <c r="B147" s="170" t="s">
        <v>200</v>
      </c>
      <c r="C147" s="155">
        <v>696</v>
      </c>
      <c r="D147" s="208">
        <v>1000</v>
      </c>
      <c r="E147" s="208">
        <v>1140</v>
      </c>
      <c r="F147" s="167">
        <v>1332</v>
      </c>
      <c r="G147" s="167">
        <v>656</v>
      </c>
      <c r="H147" s="167">
        <v>748</v>
      </c>
      <c r="I147" s="167">
        <v>629</v>
      </c>
      <c r="J147" s="167"/>
      <c r="K147" s="167"/>
      <c r="L147" s="167"/>
      <c r="M147" s="167"/>
      <c r="N147" s="167"/>
      <c r="O147" s="168">
        <f t="shared" si="7"/>
        <v>6201</v>
      </c>
    </row>
    <row r="148" spans="1:15" x14ac:dyDescent="0.2">
      <c r="A148" s="196">
        <v>45122</v>
      </c>
      <c r="B148" s="169" t="s">
        <v>192</v>
      </c>
      <c r="C148" s="155">
        <v>42740</v>
      </c>
      <c r="D148" s="208">
        <v>41394</v>
      </c>
      <c r="E148" s="208">
        <v>41003</v>
      </c>
      <c r="F148" s="167">
        <v>45701</v>
      </c>
      <c r="G148" s="167">
        <v>41278</v>
      </c>
      <c r="H148" s="167">
        <v>41964</v>
      </c>
      <c r="I148" s="167">
        <v>23245</v>
      </c>
      <c r="J148" s="167"/>
      <c r="K148" s="167"/>
      <c r="L148" s="167"/>
      <c r="M148" s="167"/>
      <c r="N148" s="167"/>
      <c r="O148" s="168">
        <f t="shared" si="7"/>
        <v>277325</v>
      </c>
    </row>
    <row r="149" spans="1:15" x14ac:dyDescent="0.2">
      <c r="A149" s="196">
        <v>45123</v>
      </c>
      <c r="B149" s="185" t="s">
        <v>202</v>
      </c>
      <c r="C149" s="155">
        <v>1932</v>
      </c>
      <c r="D149" s="209">
        <v>2153</v>
      </c>
      <c r="E149" s="209">
        <v>2159</v>
      </c>
      <c r="F149" s="181">
        <v>2297</v>
      </c>
      <c r="G149" s="181">
        <v>2017</v>
      </c>
      <c r="H149" s="181">
        <v>2227</v>
      </c>
      <c r="I149" s="181">
        <v>993</v>
      </c>
      <c r="J149" s="181"/>
      <c r="K149" s="181"/>
      <c r="L149" s="181"/>
      <c r="M149" s="181"/>
      <c r="N149" s="181"/>
      <c r="O149" s="186">
        <f t="shared" si="7"/>
        <v>13778</v>
      </c>
    </row>
    <row r="150" spans="1:15" s="149" customFormat="1" x14ac:dyDescent="0.2">
      <c r="A150" s="203"/>
      <c r="B150" s="160" t="s">
        <v>203</v>
      </c>
      <c r="C150" s="161">
        <f>SUM(C133:C149)</f>
        <v>363395</v>
      </c>
      <c r="D150" s="210">
        <f>SUM(D133:D149)</f>
        <v>366823</v>
      </c>
      <c r="E150" s="210">
        <f>SUM(E133:E149)</f>
        <v>365092</v>
      </c>
      <c r="F150" s="210">
        <f>SUM(F133:F149)</f>
        <v>427108</v>
      </c>
      <c r="G150" s="210">
        <f t="shared" ref="G150:N150" si="8">SUM(G133:G149)</f>
        <v>397914</v>
      </c>
      <c r="H150" s="210">
        <f t="shared" si="8"/>
        <v>393466</v>
      </c>
      <c r="I150" s="210">
        <f t="shared" si="8"/>
        <v>216193</v>
      </c>
      <c r="J150" s="210">
        <f t="shared" si="8"/>
        <v>0</v>
      </c>
      <c r="K150" s="210">
        <f t="shared" si="8"/>
        <v>0</v>
      </c>
      <c r="L150" s="210">
        <f t="shared" si="8"/>
        <v>0</v>
      </c>
      <c r="M150" s="161">
        <f t="shared" si="8"/>
        <v>0</v>
      </c>
      <c r="N150" s="161">
        <f t="shared" si="8"/>
        <v>0</v>
      </c>
      <c r="O150" s="162">
        <f t="shared" si="7"/>
        <v>2529991</v>
      </c>
    </row>
    <row r="151" spans="1:15" s="149" customFormat="1" ht="13.5" thickBot="1" x14ac:dyDescent="0.25">
      <c r="A151" s="196"/>
      <c r="B151" s="216" t="s">
        <v>38</v>
      </c>
      <c r="C151" s="217">
        <f>C150+C132+C125+C120+C117+C16+C15+C14+C8</f>
        <v>6456542</v>
      </c>
      <c r="D151" s="217">
        <f t="shared" ref="D151:N151" si="9">D150+D132+D125+D120+D117+D16+D15+D14+D8</f>
        <v>6257481</v>
      </c>
      <c r="E151" s="217">
        <f t="shared" si="9"/>
        <v>5135244</v>
      </c>
      <c r="F151" s="217">
        <f t="shared" si="9"/>
        <v>5821886</v>
      </c>
      <c r="G151" s="217">
        <f t="shared" si="9"/>
        <v>6124174</v>
      </c>
      <c r="H151" s="217">
        <f t="shared" si="9"/>
        <v>6088298</v>
      </c>
      <c r="I151" s="217">
        <f t="shared" si="9"/>
        <v>9270316</v>
      </c>
      <c r="J151" s="217">
        <f t="shared" si="9"/>
        <v>0</v>
      </c>
      <c r="K151" s="217">
        <f t="shared" si="9"/>
        <v>0</v>
      </c>
      <c r="L151" s="218">
        <f t="shared" si="9"/>
        <v>0</v>
      </c>
      <c r="M151" s="218">
        <f t="shared" si="9"/>
        <v>0</v>
      </c>
      <c r="N151" s="218">
        <f t="shared" si="9"/>
        <v>0</v>
      </c>
      <c r="O151" s="219">
        <f>O150+O132+O125+O120+O117+O16+O15+O14+O8</f>
        <v>45153941</v>
      </c>
    </row>
    <row r="152" spans="1:15" ht="13.5" thickTop="1" x14ac:dyDescent="0.2">
      <c r="A152" s="196"/>
      <c r="B152" s="131" t="s">
        <v>221</v>
      </c>
    </row>
    <row r="153" spans="1:15" x14ac:dyDescent="0.2">
      <c r="A153" s="196"/>
      <c r="B153" s="128" t="s">
        <v>222</v>
      </c>
    </row>
    <row r="154" spans="1:15" x14ac:dyDescent="0.2">
      <c r="A154" s="196"/>
      <c r="M154" s="198"/>
      <c r="N154" s="198"/>
    </row>
    <row r="155" spans="1:15" x14ac:dyDescent="0.2">
      <c r="A155" s="196"/>
      <c r="C155" s="202"/>
      <c r="D155" s="202"/>
      <c r="E155" s="202"/>
      <c r="F155" s="202"/>
      <c r="G155" s="202"/>
      <c r="H155" s="202"/>
      <c r="I155" s="202"/>
      <c r="J155" s="202"/>
      <c r="M155" s="198"/>
      <c r="N155" s="198"/>
      <c r="O155" s="193"/>
    </row>
    <row r="156" spans="1:15" x14ac:dyDescent="0.2">
      <c r="A156" s="196"/>
      <c r="C156" s="220"/>
      <c r="D156" s="220"/>
      <c r="E156" s="220"/>
      <c r="F156" s="220"/>
      <c r="G156" s="220"/>
      <c r="H156" s="220"/>
      <c r="I156" s="220"/>
      <c r="J156" s="221"/>
      <c r="K156" s="221"/>
    </row>
    <row r="157" spans="1:15" x14ac:dyDescent="0.2">
      <c r="A157" s="196"/>
      <c r="B157" s="222"/>
      <c r="C157" s="202"/>
      <c r="D157" s="202"/>
      <c r="E157" s="202"/>
      <c r="F157" s="202"/>
      <c r="G157" s="202"/>
      <c r="H157" s="197"/>
      <c r="I157" s="197"/>
      <c r="J157" s="197"/>
    </row>
    <row r="158" spans="1:15" x14ac:dyDescent="0.2">
      <c r="C158" s="202"/>
      <c r="D158" s="202"/>
      <c r="E158" s="202"/>
      <c r="F158" s="136"/>
      <c r="G158" s="136"/>
    </row>
    <row r="159" spans="1:15" x14ac:dyDescent="0.2"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</row>
  </sheetData>
  <printOptions horizontalCentered="1"/>
  <pageMargins left="0.19685039370078741" right="0.19685039370078741" top="0.78740157480314965" bottom="0.19685039370078741" header="0" footer="0"/>
  <pageSetup scale="53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6"/>
  <sheetViews>
    <sheetView showGridLines="0" zoomScale="90" zoomScaleNormal="90" workbookViewId="0">
      <selection activeCell="R15" sqref="R15"/>
    </sheetView>
  </sheetViews>
  <sheetFormatPr baseColWidth="10" defaultColWidth="4.5703125" defaultRowHeight="12.75" x14ac:dyDescent="0.2"/>
  <cols>
    <col min="1" max="1" width="4.5703125" style="77" customWidth="1"/>
    <col min="2" max="2" width="33.7109375" style="77" customWidth="1"/>
    <col min="3" max="3" width="13" style="77" customWidth="1"/>
    <col min="4" max="4" width="14.42578125" style="77" bestFit="1" customWidth="1"/>
    <col min="5" max="5" width="13.28515625" style="77" bestFit="1" customWidth="1"/>
    <col min="6" max="6" width="13.42578125" style="77" bestFit="1" customWidth="1"/>
    <col min="7" max="7" width="14" style="77" bestFit="1" customWidth="1"/>
    <col min="8" max="8" width="12.28515625" style="77" customWidth="1"/>
    <col min="9" max="9" width="11.5703125" style="77" customWidth="1"/>
    <col min="10" max="10" width="14.7109375" style="77" bestFit="1" customWidth="1"/>
    <col min="11" max="11" width="14" style="77" bestFit="1" customWidth="1"/>
    <col min="12" max="12" width="11.5703125" style="77" customWidth="1"/>
    <col min="13" max="13" width="12.7109375" style="77" bestFit="1" customWidth="1"/>
    <col min="14" max="14" width="13.42578125" style="77" bestFit="1" customWidth="1"/>
    <col min="15" max="15" width="13.140625" style="77" bestFit="1" customWidth="1"/>
    <col min="16" max="16" width="16.28515625" style="77" customWidth="1"/>
    <col min="17" max="16384" width="4.5703125" style="77"/>
  </cols>
  <sheetData>
    <row r="2" spans="2:15" ht="19.5" customHeight="1" x14ac:dyDescent="0.2">
      <c r="B2" s="224" t="s">
        <v>223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2:15" ht="18.75" customHeight="1" x14ac:dyDescent="0.2">
      <c r="B3" s="225">
        <v>2016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2:15" ht="13.5" thickBot="1" x14ac:dyDescent="0.25">
      <c r="B4" s="226"/>
    </row>
    <row r="5" spans="2:15" ht="14.25" thickTop="1" thickBot="1" x14ac:dyDescent="0.25">
      <c r="B5" s="227" t="s">
        <v>224</v>
      </c>
      <c r="C5" s="228" t="s">
        <v>3</v>
      </c>
      <c r="D5" s="228" t="s">
        <v>4</v>
      </c>
      <c r="E5" s="228" t="s">
        <v>225</v>
      </c>
      <c r="F5" s="228" t="s">
        <v>6</v>
      </c>
      <c r="G5" s="228" t="s">
        <v>61</v>
      </c>
      <c r="H5" s="228" t="s">
        <v>62</v>
      </c>
      <c r="I5" s="228" t="s">
        <v>9</v>
      </c>
      <c r="J5" s="228" t="s">
        <v>10</v>
      </c>
      <c r="K5" s="228" t="s">
        <v>11</v>
      </c>
      <c r="L5" s="228" t="s">
        <v>12</v>
      </c>
      <c r="M5" s="228" t="s">
        <v>13</v>
      </c>
      <c r="N5" s="228" t="s">
        <v>14</v>
      </c>
      <c r="O5" s="229" t="s">
        <v>64</v>
      </c>
    </row>
    <row r="6" spans="2:15" ht="13.5" thickTop="1" x14ac:dyDescent="0.2">
      <c r="B6" s="230" t="s">
        <v>226</v>
      </c>
      <c r="C6" s="231">
        <v>1275696</v>
      </c>
      <c r="D6" s="231">
        <v>1285934</v>
      </c>
      <c r="E6" s="231">
        <v>1287976</v>
      </c>
      <c r="F6" s="231">
        <v>1291537</v>
      </c>
      <c r="G6" s="231">
        <v>1288393</v>
      </c>
      <c r="H6" s="231">
        <v>1286006</v>
      </c>
      <c r="I6" s="231">
        <v>1294154</v>
      </c>
      <c r="J6" s="231"/>
      <c r="K6" s="231"/>
      <c r="L6" s="231"/>
      <c r="M6" s="231"/>
      <c r="N6" s="231"/>
      <c r="O6" s="232">
        <f>AVERAGE(C6:N6)</f>
        <v>1287099.4285714286</v>
      </c>
    </row>
    <row r="7" spans="2:15" x14ac:dyDescent="0.2">
      <c r="B7" s="230" t="s">
        <v>227</v>
      </c>
      <c r="C7" s="231">
        <v>4465</v>
      </c>
      <c r="D7" s="231">
        <v>4476</v>
      </c>
      <c r="E7" s="231">
        <v>3892</v>
      </c>
      <c r="F7" s="231">
        <v>3573</v>
      </c>
      <c r="G7" s="231">
        <v>4057</v>
      </c>
      <c r="H7" s="231">
        <v>3947</v>
      </c>
      <c r="I7" s="231">
        <v>4279</v>
      </c>
      <c r="J7" s="231"/>
      <c r="K7" s="231"/>
      <c r="L7" s="231"/>
      <c r="M7" s="231"/>
      <c r="N7" s="231"/>
      <c r="O7" s="232">
        <f t="shared" ref="O7:O13" si="0">AVERAGE(C7:N7)</f>
        <v>4098.4285714285716</v>
      </c>
    </row>
    <row r="8" spans="2:15" x14ac:dyDescent="0.2">
      <c r="B8" s="230" t="s">
        <v>228</v>
      </c>
      <c r="C8" s="231">
        <v>705547</v>
      </c>
      <c r="D8" s="231">
        <v>705899</v>
      </c>
      <c r="E8" s="231">
        <f>706746+70</f>
        <v>706816</v>
      </c>
      <c r="F8" s="231">
        <v>710159</v>
      </c>
      <c r="G8" s="231">
        <f>708067+44</f>
        <v>708111</v>
      </c>
      <c r="H8" s="231">
        <v>704796</v>
      </c>
      <c r="I8" s="231">
        <v>708467</v>
      </c>
      <c r="J8" s="231"/>
      <c r="K8" s="231"/>
      <c r="L8" s="231"/>
      <c r="M8" s="231"/>
      <c r="N8" s="231"/>
      <c r="O8" s="232">
        <f t="shared" si="0"/>
        <v>707113.57142857148</v>
      </c>
    </row>
    <row r="9" spans="2:15" x14ac:dyDescent="0.2">
      <c r="B9" s="230" t="s">
        <v>229</v>
      </c>
      <c r="C9" s="231">
        <v>3193</v>
      </c>
      <c r="D9" s="231">
        <v>3208</v>
      </c>
      <c r="E9" s="231">
        <f>3212+2</f>
        <v>3214</v>
      </c>
      <c r="F9" s="231">
        <v>3204</v>
      </c>
      <c r="G9" s="231">
        <v>3221</v>
      </c>
      <c r="H9" s="231">
        <v>3217</v>
      </c>
      <c r="I9" s="231">
        <v>3240</v>
      </c>
      <c r="J9" s="231"/>
      <c r="K9" s="231"/>
      <c r="L9" s="231"/>
      <c r="M9" s="231"/>
      <c r="N9" s="231"/>
      <c r="O9" s="232">
        <f t="shared" si="0"/>
        <v>3213.8571428571427</v>
      </c>
    </row>
    <row r="10" spans="2:15" x14ac:dyDescent="0.2">
      <c r="B10" s="230" t="s">
        <v>230</v>
      </c>
      <c r="C10" s="233">
        <v>709</v>
      </c>
      <c r="D10" s="233">
        <v>731</v>
      </c>
      <c r="E10" s="233">
        <v>733</v>
      </c>
      <c r="F10" s="233">
        <v>749</v>
      </c>
      <c r="G10" s="233">
        <v>777</v>
      </c>
      <c r="H10" s="233">
        <v>818</v>
      </c>
      <c r="I10" s="233">
        <v>862</v>
      </c>
      <c r="J10" s="233"/>
      <c r="K10" s="233"/>
      <c r="L10" s="233"/>
      <c r="M10" s="233"/>
      <c r="N10" s="233"/>
      <c r="O10" s="234">
        <f t="shared" si="0"/>
        <v>768.42857142857144</v>
      </c>
    </row>
    <row r="11" spans="2:15" ht="19.5" customHeight="1" x14ac:dyDescent="0.2">
      <c r="B11" s="235" t="s">
        <v>231</v>
      </c>
      <c r="C11" s="236">
        <f t="shared" ref="C11:I11" si="1">SUM(C6:C10)</f>
        <v>1989610</v>
      </c>
      <c r="D11" s="236">
        <f t="shared" si="1"/>
        <v>2000248</v>
      </c>
      <c r="E11" s="236">
        <f t="shared" si="1"/>
        <v>2002631</v>
      </c>
      <c r="F11" s="236">
        <f t="shared" si="1"/>
        <v>2009222</v>
      </c>
      <c r="G11" s="236">
        <f t="shared" si="1"/>
        <v>2004559</v>
      </c>
      <c r="H11" s="236">
        <f t="shared" si="1"/>
        <v>1998784</v>
      </c>
      <c r="I11" s="236">
        <f t="shared" si="1"/>
        <v>2011002</v>
      </c>
      <c r="J11" s="236"/>
      <c r="K11" s="236"/>
      <c r="L11" s="236"/>
      <c r="M11" s="236"/>
      <c r="N11" s="236"/>
      <c r="O11" s="237">
        <f t="shared" si="0"/>
        <v>2002293.7142857143</v>
      </c>
    </row>
    <row r="12" spans="2:15" s="239" customFormat="1" x14ac:dyDescent="0.2">
      <c r="B12" s="238" t="s">
        <v>232</v>
      </c>
      <c r="C12" s="236">
        <v>814423</v>
      </c>
      <c r="D12" s="236">
        <v>816025</v>
      </c>
      <c r="E12" s="236">
        <f>816070+239</f>
        <v>816309</v>
      </c>
      <c r="F12" s="236">
        <v>818039</v>
      </c>
      <c r="G12" s="236">
        <f>817517+87</f>
        <v>817604</v>
      </c>
      <c r="H12" s="236">
        <f>814988+7</f>
        <v>814995</v>
      </c>
      <c r="I12" s="236">
        <v>818523</v>
      </c>
      <c r="J12" s="236"/>
      <c r="K12" s="236"/>
      <c r="L12" s="236"/>
      <c r="M12" s="236"/>
      <c r="N12" s="236"/>
      <c r="O12" s="237">
        <f t="shared" si="0"/>
        <v>816559.71428571432</v>
      </c>
    </row>
    <row r="13" spans="2:15" ht="13.5" thickBot="1" x14ac:dyDescent="0.25">
      <c r="B13" s="240" t="s">
        <v>233</v>
      </c>
      <c r="C13" s="241">
        <v>20635296</v>
      </c>
      <c r="D13" s="242">
        <v>20740906</v>
      </c>
      <c r="E13" s="242">
        <v>20727252</v>
      </c>
      <c r="F13" s="242">
        <v>20787638</v>
      </c>
      <c r="G13" s="242">
        <v>20792747</v>
      </c>
      <c r="H13" s="242">
        <v>20736899</v>
      </c>
      <c r="I13" s="242">
        <v>20865525</v>
      </c>
      <c r="J13" s="242"/>
      <c r="K13" s="242"/>
      <c r="L13" s="242"/>
      <c r="M13" s="242"/>
      <c r="N13" s="242"/>
      <c r="O13" s="243">
        <f t="shared" si="0"/>
        <v>20755180.428571429</v>
      </c>
    </row>
    <row r="14" spans="2:15" ht="26.25" customHeight="1" thickTop="1" x14ac:dyDescent="0.2">
      <c r="B14" s="244" t="s">
        <v>234</v>
      </c>
      <c r="C14" s="245"/>
      <c r="D14" s="245"/>
      <c r="E14" s="245"/>
    </row>
    <row r="15" spans="2:15" x14ac:dyDescent="0.2">
      <c r="B15" s="246" t="s">
        <v>235</v>
      </c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</row>
    <row r="16" spans="2:15" x14ac:dyDescent="0.2">
      <c r="B16" s="246" t="s">
        <v>1</v>
      </c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</row>
    <row r="17" spans="2:15" ht="13.5" thickBot="1" x14ac:dyDescent="0.25"/>
    <row r="18" spans="2:15" s="252" customFormat="1" ht="14.25" thickTop="1" thickBot="1" x14ac:dyDescent="0.25">
      <c r="B18" s="248" t="s">
        <v>236</v>
      </c>
      <c r="C18" s="249" t="s">
        <v>3</v>
      </c>
      <c r="D18" s="249" t="s">
        <v>4</v>
      </c>
      <c r="E18" s="228" t="s">
        <v>225</v>
      </c>
      <c r="F18" s="228" t="s">
        <v>6</v>
      </c>
      <c r="G18" s="228" t="s">
        <v>61</v>
      </c>
      <c r="H18" s="228" t="s">
        <v>62</v>
      </c>
      <c r="I18" s="250" t="s">
        <v>9</v>
      </c>
      <c r="J18" s="250" t="s">
        <v>10</v>
      </c>
      <c r="K18" s="250" t="s">
        <v>11</v>
      </c>
      <c r="L18" s="250" t="s">
        <v>12</v>
      </c>
      <c r="M18" s="250" t="s">
        <v>13</v>
      </c>
      <c r="N18" s="250" t="s">
        <v>14</v>
      </c>
      <c r="O18" s="251" t="s">
        <v>237</v>
      </c>
    </row>
    <row r="19" spans="2:15" ht="18" customHeight="1" thickTop="1" x14ac:dyDescent="0.2">
      <c r="B19" s="253" t="s">
        <v>238</v>
      </c>
      <c r="C19" s="254">
        <v>25939</v>
      </c>
      <c r="D19" s="255">
        <v>26110</v>
      </c>
      <c r="E19" s="255">
        <v>26252</v>
      </c>
      <c r="F19" s="255">
        <v>26378</v>
      </c>
      <c r="G19" s="255">
        <v>26264</v>
      </c>
      <c r="H19" s="255">
        <v>26282</v>
      </c>
      <c r="I19" s="256">
        <v>26395</v>
      </c>
      <c r="J19" s="256"/>
      <c r="K19" s="256"/>
      <c r="L19" s="256"/>
      <c r="M19" s="256"/>
      <c r="N19" s="256"/>
      <c r="O19" s="257">
        <f>AVERAGE(C19:N19)</f>
        <v>26231.428571428572</v>
      </c>
    </row>
    <row r="20" spans="2:15" ht="18" customHeight="1" x14ac:dyDescent="0.2">
      <c r="B20" s="253" t="s">
        <v>239</v>
      </c>
      <c r="C20" s="254">
        <v>33957</v>
      </c>
      <c r="D20" s="255">
        <v>34167</v>
      </c>
      <c r="E20" s="255">
        <v>34135</v>
      </c>
      <c r="F20" s="255">
        <v>34240</v>
      </c>
      <c r="G20" s="255">
        <v>34322</v>
      </c>
      <c r="H20" s="255">
        <v>33952</v>
      </c>
      <c r="I20" s="255">
        <v>34029</v>
      </c>
      <c r="J20" s="255"/>
      <c r="K20" s="255"/>
      <c r="L20" s="255"/>
      <c r="M20" s="255"/>
      <c r="N20" s="255"/>
      <c r="O20" s="258">
        <f t="shared" ref="O20:O33" si="2">AVERAGE(C20:N20)</f>
        <v>34114.571428571428</v>
      </c>
    </row>
    <row r="21" spans="2:15" ht="18" customHeight="1" x14ac:dyDescent="0.2">
      <c r="B21" s="253" t="s">
        <v>240</v>
      </c>
      <c r="C21" s="254">
        <v>21564</v>
      </c>
      <c r="D21" s="255">
        <v>21782</v>
      </c>
      <c r="E21" s="255">
        <v>21831</v>
      </c>
      <c r="F21" s="255">
        <v>21940</v>
      </c>
      <c r="G21" s="255">
        <v>22088</v>
      </c>
      <c r="H21" s="255">
        <v>22015</v>
      </c>
      <c r="I21" s="255">
        <v>22229</v>
      </c>
      <c r="J21" s="255"/>
      <c r="K21" s="255"/>
      <c r="L21" s="255"/>
      <c r="M21" s="255"/>
      <c r="N21" s="255"/>
      <c r="O21" s="258">
        <f t="shared" si="2"/>
        <v>21921.285714285714</v>
      </c>
    </row>
    <row r="22" spans="2:15" ht="18" customHeight="1" x14ac:dyDescent="0.2">
      <c r="B22" s="253" t="s">
        <v>241</v>
      </c>
      <c r="C22" s="254">
        <v>34516</v>
      </c>
      <c r="D22" s="255">
        <v>34818</v>
      </c>
      <c r="E22" s="255">
        <v>35071</v>
      </c>
      <c r="F22" s="255">
        <v>35330</v>
      </c>
      <c r="G22" s="255">
        <v>34268</v>
      </c>
      <c r="H22" s="255">
        <v>33470</v>
      </c>
      <c r="I22" s="255">
        <v>34153</v>
      </c>
      <c r="J22" s="255"/>
      <c r="K22" s="255"/>
      <c r="L22" s="255"/>
      <c r="M22" s="255"/>
      <c r="N22" s="255"/>
      <c r="O22" s="258">
        <f t="shared" si="2"/>
        <v>34518</v>
      </c>
    </row>
    <row r="23" spans="2:15" ht="18" customHeight="1" x14ac:dyDescent="0.2">
      <c r="B23" s="253" t="s">
        <v>242</v>
      </c>
      <c r="C23" s="254">
        <v>95802</v>
      </c>
      <c r="D23" s="255">
        <v>96496</v>
      </c>
      <c r="E23" s="255">
        <v>96676</v>
      </c>
      <c r="F23" s="255">
        <v>96899</v>
      </c>
      <c r="G23" s="255">
        <v>96719</v>
      </c>
      <c r="H23" s="255">
        <v>96372</v>
      </c>
      <c r="I23" s="255">
        <v>96947</v>
      </c>
      <c r="J23" s="255"/>
      <c r="K23" s="255"/>
      <c r="L23" s="255"/>
      <c r="M23" s="255"/>
      <c r="N23" s="255"/>
      <c r="O23" s="258">
        <f t="shared" si="2"/>
        <v>96558.71428571429</v>
      </c>
    </row>
    <row r="24" spans="2:15" ht="18" customHeight="1" x14ac:dyDescent="0.2">
      <c r="B24" s="253" t="s">
        <v>243</v>
      </c>
      <c r="C24" s="254">
        <v>192392</v>
      </c>
      <c r="D24" s="255">
        <v>193444</v>
      </c>
      <c r="E24" s="255">
        <v>193623</v>
      </c>
      <c r="F24" s="255">
        <v>194319</v>
      </c>
      <c r="G24" s="255">
        <v>193944</v>
      </c>
      <c r="H24" s="255">
        <v>193126</v>
      </c>
      <c r="I24" s="255">
        <v>194520</v>
      </c>
      <c r="J24" s="255"/>
      <c r="K24" s="255"/>
      <c r="L24" s="255"/>
      <c r="M24" s="255"/>
      <c r="N24" s="255"/>
      <c r="O24" s="258">
        <f t="shared" si="2"/>
        <v>193624</v>
      </c>
    </row>
    <row r="25" spans="2:15" ht="18" customHeight="1" x14ac:dyDescent="0.2">
      <c r="B25" s="253" t="s">
        <v>244</v>
      </c>
      <c r="C25" s="254">
        <v>111354</v>
      </c>
      <c r="D25" s="255">
        <v>111992</v>
      </c>
      <c r="E25" s="255">
        <v>112021</v>
      </c>
      <c r="F25" s="255">
        <v>112559</v>
      </c>
      <c r="G25" s="255">
        <v>112041</v>
      </c>
      <c r="H25" s="255">
        <v>111874</v>
      </c>
      <c r="I25" s="255">
        <v>112496</v>
      </c>
      <c r="J25" s="255"/>
      <c r="K25" s="255"/>
      <c r="L25" s="255"/>
      <c r="M25" s="255"/>
      <c r="N25" s="255"/>
      <c r="O25" s="258">
        <f t="shared" si="2"/>
        <v>112048.14285714286</v>
      </c>
    </row>
    <row r="26" spans="2:15" ht="18" customHeight="1" x14ac:dyDescent="0.2">
      <c r="B26" s="253" t="s">
        <v>245</v>
      </c>
      <c r="C26" s="254">
        <v>175121</v>
      </c>
      <c r="D26" s="255">
        <v>175762</v>
      </c>
      <c r="E26" s="255">
        <v>175971</v>
      </c>
      <c r="F26" s="255">
        <v>176316</v>
      </c>
      <c r="G26" s="255">
        <v>175876</v>
      </c>
      <c r="H26" s="255">
        <v>175918</v>
      </c>
      <c r="I26" s="255">
        <v>176754</v>
      </c>
      <c r="J26" s="255"/>
      <c r="K26" s="255"/>
      <c r="L26" s="255"/>
      <c r="M26" s="255"/>
      <c r="N26" s="255"/>
      <c r="O26" s="258">
        <f t="shared" si="2"/>
        <v>175959.71428571429</v>
      </c>
    </row>
    <row r="27" spans="2:15" ht="18" customHeight="1" x14ac:dyDescent="0.2">
      <c r="B27" s="253" t="s">
        <v>246</v>
      </c>
      <c r="C27" s="254">
        <v>305826</v>
      </c>
      <c r="D27" s="255">
        <v>306736</v>
      </c>
      <c r="E27" s="255">
        <v>307017</v>
      </c>
      <c r="F27" s="255">
        <v>307769</v>
      </c>
      <c r="G27" s="255">
        <v>307108</v>
      </c>
      <c r="H27" s="255">
        <v>306626</v>
      </c>
      <c r="I27" s="255">
        <v>307794</v>
      </c>
      <c r="J27" s="255"/>
      <c r="K27" s="255"/>
      <c r="L27" s="255"/>
      <c r="M27" s="255"/>
      <c r="N27" s="255"/>
      <c r="O27" s="258">
        <f t="shared" si="2"/>
        <v>306982.28571428574</v>
      </c>
    </row>
    <row r="28" spans="2:15" ht="18" customHeight="1" x14ac:dyDescent="0.2">
      <c r="B28" s="253" t="s">
        <v>247</v>
      </c>
      <c r="C28" s="254">
        <v>199669</v>
      </c>
      <c r="D28" s="255">
        <v>200707</v>
      </c>
      <c r="E28" s="255">
        <v>200358</v>
      </c>
      <c r="F28" s="255">
        <v>201076</v>
      </c>
      <c r="G28" s="255">
        <v>200677</v>
      </c>
      <c r="H28" s="255">
        <v>200472</v>
      </c>
      <c r="I28" s="255">
        <v>201253</v>
      </c>
      <c r="J28" s="255"/>
      <c r="K28" s="255"/>
      <c r="L28" s="255"/>
      <c r="M28" s="255"/>
      <c r="N28" s="255"/>
      <c r="O28" s="258">
        <f t="shared" si="2"/>
        <v>200601.71428571429</v>
      </c>
    </row>
    <row r="29" spans="2:15" ht="18" customHeight="1" x14ac:dyDescent="0.2">
      <c r="B29" s="253" t="s">
        <v>248</v>
      </c>
      <c r="C29" s="254">
        <v>72115</v>
      </c>
      <c r="D29" s="255">
        <v>72332</v>
      </c>
      <c r="E29" s="255">
        <v>72371</v>
      </c>
      <c r="F29" s="255">
        <v>72600</v>
      </c>
      <c r="G29" s="255">
        <v>72152</v>
      </c>
      <c r="H29" s="255">
        <v>71964</v>
      </c>
      <c r="I29" s="255">
        <v>72182</v>
      </c>
      <c r="J29" s="255"/>
      <c r="K29" s="255"/>
      <c r="L29" s="255"/>
      <c r="M29" s="255"/>
      <c r="N29" s="255"/>
      <c r="O29" s="258">
        <f t="shared" si="2"/>
        <v>72245.142857142855</v>
      </c>
    </row>
    <row r="30" spans="2:15" ht="18" customHeight="1" x14ac:dyDescent="0.2">
      <c r="B30" s="253" t="s">
        <v>249</v>
      </c>
      <c r="C30" s="254">
        <v>138144</v>
      </c>
      <c r="D30" s="255">
        <v>138454</v>
      </c>
      <c r="E30" s="255">
        <v>138080</v>
      </c>
      <c r="F30" s="255">
        <v>138962</v>
      </c>
      <c r="G30" s="255">
        <v>138833</v>
      </c>
      <c r="H30" s="255">
        <v>138751</v>
      </c>
      <c r="I30" s="255">
        <v>139394</v>
      </c>
      <c r="J30" s="255"/>
      <c r="K30" s="255"/>
      <c r="L30" s="255"/>
      <c r="M30" s="255"/>
      <c r="N30" s="255"/>
      <c r="O30" s="258">
        <f t="shared" si="2"/>
        <v>138659.71428571429</v>
      </c>
    </row>
    <row r="31" spans="2:15" ht="18" customHeight="1" x14ac:dyDescent="0.2">
      <c r="B31" s="253" t="s">
        <v>250</v>
      </c>
      <c r="C31" s="254">
        <v>18270</v>
      </c>
      <c r="D31" s="255">
        <v>18409</v>
      </c>
      <c r="E31" s="255">
        <v>18499</v>
      </c>
      <c r="F31" s="255">
        <v>18547</v>
      </c>
      <c r="G31" s="255">
        <v>18438</v>
      </c>
      <c r="H31" s="255">
        <v>18248</v>
      </c>
      <c r="I31" s="255">
        <v>18458</v>
      </c>
      <c r="J31" s="255"/>
      <c r="K31" s="255"/>
      <c r="L31" s="255"/>
      <c r="M31" s="255"/>
      <c r="N31" s="255"/>
      <c r="O31" s="258">
        <f t="shared" si="2"/>
        <v>18409.857142857141</v>
      </c>
    </row>
    <row r="32" spans="2:15" ht="18" customHeight="1" x14ac:dyDescent="0.2">
      <c r="B32" s="253" t="s">
        <v>251</v>
      </c>
      <c r="C32" s="254">
        <v>10230</v>
      </c>
      <c r="D32" s="255">
        <v>10237</v>
      </c>
      <c r="E32" s="255">
        <v>10227</v>
      </c>
      <c r="F32" s="255">
        <v>10208</v>
      </c>
      <c r="G32" s="255">
        <v>10205</v>
      </c>
      <c r="H32" s="255">
        <v>10292</v>
      </c>
      <c r="I32" s="255">
        <v>10393</v>
      </c>
      <c r="J32" s="255"/>
      <c r="K32" s="255"/>
      <c r="L32" s="255"/>
      <c r="M32" s="255"/>
      <c r="N32" s="255"/>
      <c r="O32" s="259">
        <f t="shared" si="2"/>
        <v>10256</v>
      </c>
    </row>
    <row r="33" spans="2:15" ht="18" customHeight="1" x14ac:dyDescent="0.2">
      <c r="B33" s="260" t="s">
        <v>252</v>
      </c>
      <c r="C33" s="261">
        <v>554711</v>
      </c>
      <c r="D33" s="262">
        <v>558802</v>
      </c>
      <c r="E33" s="262">
        <v>560499</v>
      </c>
      <c r="F33" s="262">
        <v>562079</v>
      </c>
      <c r="G33" s="262">
        <v>561624</v>
      </c>
      <c r="H33" s="262">
        <v>559422</v>
      </c>
      <c r="I33" s="262">
        <v>564005</v>
      </c>
      <c r="J33" s="262"/>
      <c r="K33" s="262"/>
      <c r="L33" s="262"/>
      <c r="M33" s="262"/>
      <c r="N33" s="262"/>
      <c r="O33" s="263">
        <f t="shared" si="2"/>
        <v>560163.14285714284</v>
      </c>
    </row>
    <row r="34" spans="2:15" ht="18" customHeight="1" thickBot="1" x14ac:dyDescent="0.25">
      <c r="B34" s="264" t="s">
        <v>15</v>
      </c>
      <c r="C34" s="265">
        <f>SUM(C19:C33)</f>
        <v>1989610</v>
      </c>
      <c r="D34" s="265">
        <f t="shared" ref="D34:I34" si="3">SUM(D19:D33)</f>
        <v>2000248</v>
      </c>
      <c r="E34" s="265">
        <f t="shared" si="3"/>
        <v>2002631</v>
      </c>
      <c r="F34" s="265">
        <f t="shared" si="3"/>
        <v>2009222</v>
      </c>
      <c r="G34" s="265">
        <f t="shared" si="3"/>
        <v>2004559</v>
      </c>
      <c r="H34" s="265">
        <f t="shared" si="3"/>
        <v>1998784</v>
      </c>
      <c r="I34" s="265">
        <f t="shared" si="3"/>
        <v>2011002</v>
      </c>
      <c r="J34" s="265"/>
      <c r="K34" s="265"/>
      <c r="L34" s="265"/>
      <c r="M34" s="265"/>
      <c r="N34" s="265"/>
      <c r="O34" s="266">
        <f>SUM(O19:O33)</f>
        <v>2002293.7142857146</v>
      </c>
    </row>
    <row r="35" spans="2:15" ht="13.5" thickTop="1" x14ac:dyDescent="0.2">
      <c r="B35" s="244" t="s">
        <v>234</v>
      </c>
    </row>
    <row r="36" spans="2:15" x14ac:dyDescent="0.2">
      <c r="B36" s="267" t="s">
        <v>253</v>
      </c>
      <c r="C36" s="267"/>
      <c r="D36" s="267"/>
      <c r="E36" s="267"/>
      <c r="F36" s="267"/>
      <c r="G36" s="267"/>
      <c r="H36" s="267"/>
      <c r="I36" s="268"/>
      <c r="J36" s="268"/>
      <c r="K36" s="268"/>
      <c r="L36" s="268"/>
    </row>
    <row r="37" spans="2:15" ht="13.5" thickBot="1" x14ac:dyDescent="0.25">
      <c r="B37" s="269">
        <v>42370</v>
      </c>
      <c r="C37" s="269"/>
      <c r="D37" s="269"/>
      <c r="E37" s="269"/>
      <c r="F37" s="269"/>
      <c r="G37" s="269"/>
      <c r="H37" s="269"/>
      <c r="I37" s="270"/>
      <c r="J37" s="268"/>
      <c r="K37" s="268"/>
      <c r="L37" s="268"/>
    </row>
    <row r="38" spans="2:15" ht="33.75" customHeight="1" thickTop="1" thickBot="1" x14ac:dyDescent="0.25">
      <c r="B38" s="271" t="s">
        <v>254</v>
      </c>
      <c r="C38" s="272" t="s">
        <v>255</v>
      </c>
      <c r="D38" s="272" t="s">
        <v>227</v>
      </c>
      <c r="E38" s="272" t="s">
        <v>228</v>
      </c>
      <c r="F38" s="272" t="s">
        <v>229</v>
      </c>
      <c r="G38" s="272" t="s">
        <v>256</v>
      </c>
      <c r="H38" s="273" t="s">
        <v>15</v>
      </c>
      <c r="I38" s="274"/>
      <c r="J38" s="268"/>
      <c r="K38" s="268"/>
      <c r="L38" s="268"/>
    </row>
    <row r="39" spans="2:15" ht="13.5" thickTop="1" x14ac:dyDescent="0.2">
      <c r="B39" s="253" t="s">
        <v>238</v>
      </c>
      <c r="C39" s="275">
        <v>17045</v>
      </c>
      <c r="D39" s="275">
        <v>87</v>
      </c>
      <c r="E39" s="275">
        <v>8763</v>
      </c>
      <c r="F39" s="275">
        <v>43</v>
      </c>
      <c r="G39" s="275">
        <v>1</v>
      </c>
      <c r="H39" s="276">
        <f t="shared" ref="H39:H53" si="4">SUM(C39:G39)</f>
        <v>25939</v>
      </c>
      <c r="I39" s="277"/>
      <c r="K39" s="54"/>
      <c r="L39" s="268"/>
    </row>
    <row r="40" spans="2:15" x14ac:dyDescent="0.2">
      <c r="B40" s="253" t="s">
        <v>239</v>
      </c>
      <c r="C40" s="275">
        <v>22203</v>
      </c>
      <c r="D40" s="275">
        <v>56</v>
      </c>
      <c r="E40" s="275">
        <v>11629</v>
      </c>
      <c r="F40" s="275">
        <v>54</v>
      </c>
      <c r="G40" s="275">
        <v>15</v>
      </c>
      <c r="H40" s="276">
        <f t="shared" si="4"/>
        <v>33957</v>
      </c>
      <c r="I40" s="277"/>
      <c r="K40" s="54"/>
      <c r="L40" s="268"/>
    </row>
    <row r="41" spans="2:15" x14ac:dyDescent="0.2">
      <c r="B41" s="253" t="s">
        <v>240</v>
      </c>
      <c r="C41" s="275">
        <v>14468</v>
      </c>
      <c r="D41" s="275">
        <v>59</v>
      </c>
      <c r="E41" s="275">
        <v>6984</v>
      </c>
      <c r="F41" s="275">
        <v>33</v>
      </c>
      <c r="G41" s="275">
        <v>20</v>
      </c>
      <c r="H41" s="276">
        <f t="shared" si="4"/>
        <v>21564</v>
      </c>
      <c r="I41" s="277"/>
    </row>
    <row r="42" spans="2:15" x14ac:dyDescent="0.2">
      <c r="B42" s="253" t="s">
        <v>241</v>
      </c>
      <c r="C42" s="275">
        <v>22627</v>
      </c>
      <c r="D42" s="275">
        <v>82</v>
      </c>
      <c r="E42" s="275">
        <v>11744</v>
      </c>
      <c r="F42" s="275">
        <v>37</v>
      </c>
      <c r="G42" s="275">
        <v>26</v>
      </c>
      <c r="H42" s="276">
        <f t="shared" si="4"/>
        <v>34516</v>
      </c>
      <c r="I42" s="277"/>
      <c r="K42" s="54"/>
      <c r="L42" s="268"/>
    </row>
    <row r="43" spans="2:15" x14ac:dyDescent="0.2">
      <c r="B43" s="253" t="s">
        <v>242</v>
      </c>
      <c r="C43" s="275">
        <v>61658</v>
      </c>
      <c r="D43" s="275">
        <v>192</v>
      </c>
      <c r="E43" s="275">
        <v>33824</v>
      </c>
      <c r="F43" s="275">
        <v>95</v>
      </c>
      <c r="G43" s="275">
        <v>33</v>
      </c>
      <c r="H43" s="276">
        <f t="shared" si="4"/>
        <v>95802</v>
      </c>
      <c r="I43" s="277"/>
      <c r="K43" s="54"/>
      <c r="L43" s="268"/>
    </row>
    <row r="44" spans="2:15" x14ac:dyDescent="0.2">
      <c r="B44" s="253" t="s">
        <v>243</v>
      </c>
      <c r="C44" s="275">
        <v>123575</v>
      </c>
      <c r="D44" s="275">
        <v>395</v>
      </c>
      <c r="E44" s="275">
        <v>67879</v>
      </c>
      <c r="F44" s="275">
        <v>412</v>
      </c>
      <c r="G44" s="275">
        <v>131</v>
      </c>
      <c r="H44" s="276">
        <f t="shared" si="4"/>
        <v>192392</v>
      </c>
      <c r="I44" s="277"/>
      <c r="K44" s="54"/>
      <c r="L44" s="268"/>
    </row>
    <row r="45" spans="2:15" x14ac:dyDescent="0.2">
      <c r="B45" s="253" t="s">
        <v>244</v>
      </c>
      <c r="C45" s="275">
        <v>70040</v>
      </c>
      <c r="D45" s="275">
        <v>247</v>
      </c>
      <c r="E45" s="275">
        <v>40910</v>
      </c>
      <c r="F45" s="275">
        <v>117</v>
      </c>
      <c r="G45" s="275">
        <v>40</v>
      </c>
      <c r="H45" s="276">
        <f t="shared" si="4"/>
        <v>111354</v>
      </c>
      <c r="I45" s="277"/>
      <c r="K45" s="54"/>
      <c r="L45" s="268"/>
    </row>
    <row r="46" spans="2:15" x14ac:dyDescent="0.2">
      <c r="B46" s="253" t="s">
        <v>245</v>
      </c>
      <c r="C46" s="275">
        <v>109177</v>
      </c>
      <c r="D46" s="275">
        <v>345</v>
      </c>
      <c r="E46" s="275">
        <v>65458</v>
      </c>
      <c r="F46" s="275">
        <v>105</v>
      </c>
      <c r="G46" s="275">
        <v>36</v>
      </c>
      <c r="H46" s="276">
        <f t="shared" si="4"/>
        <v>175121</v>
      </c>
      <c r="I46" s="277"/>
      <c r="K46" s="54"/>
      <c r="L46" s="268"/>
    </row>
    <row r="47" spans="2:15" x14ac:dyDescent="0.2">
      <c r="B47" s="253" t="s">
        <v>246</v>
      </c>
      <c r="C47" s="275">
        <v>194086</v>
      </c>
      <c r="D47" s="275">
        <v>604</v>
      </c>
      <c r="E47" s="275">
        <v>110280</v>
      </c>
      <c r="F47" s="275">
        <v>755</v>
      </c>
      <c r="G47" s="275">
        <v>101</v>
      </c>
      <c r="H47" s="276">
        <f t="shared" si="4"/>
        <v>305826</v>
      </c>
      <c r="I47" s="277"/>
      <c r="K47" s="54"/>
      <c r="L47" s="268"/>
    </row>
    <row r="48" spans="2:15" x14ac:dyDescent="0.2">
      <c r="B48" s="253" t="s">
        <v>247</v>
      </c>
      <c r="C48" s="275">
        <v>126974</v>
      </c>
      <c r="D48" s="275">
        <v>344</v>
      </c>
      <c r="E48" s="275">
        <v>72045</v>
      </c>
      <c r="F48" s="275">
        <v>248</v>
      </c>
      <c r="G48" s="275">
        <v>58</v>
      </c>
      <c r="H48" s="276">
        <f t="shared" si="4"/>
        <v>199669</v>
      </c>
      <c r="I48" s="277"/>
      <c r="K48" s="54"/>
      <c r="L48" s="268"/>
    </row>
    <row r="49" spans="2:13" x14ac:dyDescent="0.2">
      <c r="B49" s="253" t="s">
        <v>248</v>
      </c>
      <c r="C49" s="275">
        <v>45810</v>
      </c>
      <c r="D49" s="275">
        <v>122</v>
      </c>
      <c r="E49" s="275">
        <v>26096</v>
      </c>
      <c r="F49" s="275">
        <v>71</v>
      </c>
      <c r="G49" s="275">
        <v>16</v>
      </c>
      <c r="H49" s="276">
        <f t="shared" si="4"/>
        <v>72115</v>
      </c>
      <c r="I49" s="277"/>
      <c r="K49" s="54"/>
      <c r="L49" s="268"/>
    </row>
    <row r="50" spans="2:13" x14ac:dyDescent="0.2">
      <c r="B50" s="253" t="s">
        <v>249</v>
      </c>
      <c r="C50" s="275">
        <v>88902</v>
      </c>
      <c r="D50" s="275">
        <v>302</v>
      </c>
      <c r="E50" s="275">
        <v>48719</v>
      </c>
      <c r="F50" s="275">
        <v>203</v>
      </c>
      <c r="G50" s="275">
        <v>18</v>
      </c>
      <c r="H50" s="276">
        <f t="shared" si="4"/>
        <v>138144</v>
      </c>
      <c r="I50" s="277"/>
      <c r="K50" s="54"/>
      <c r="L50" s="268"/>
    </row>
    <row r="51" spans="2:13" x14ac:dyDescent="0.2">
      <c r="B51" s="253" t="s">
        <v>250</v>
      </c>
      <c r="C51" s="275">
        <v>12037</v>
      </c>
      <c r="D51" s="275">
        <v>29</v>
      </c>
      <c r="E51" s="275">
        <v>6159</v>
      </c>
      <c r="F51" s="275">
        <v>38</v>
      </c>
      <c r="G51" s="275">
        <v>7</v>
      </c>
      <c r="H51" s="276">
        <f t="shared" si="4"/>
        <v>18270</v>
      </c>
      <c r="I51" s="277"/>
      <c r="K51" s="54"/>
      <c r="L51" s="268"/>
    </row>
    <row r="52" spans="2:13" x14ac:dyDescent="0.2">
      <c r="B52" s="253" t="s">
        <v>251</v>
      </c>
      <c r="C52" s="275">
        <v>6583</v>
      </c>
      <c r="D52" s="275">
        <v>23</v>
      </c>
      <c r="E52" s="275">
        <v>3579</v>
      </c>
      <c r="F52" s="275">
        <v>13</v>
      </c>
      <c r="G52" s="275">
        <v>32</v>
      </c>
      <c r="H52" s="276">
        <f t="shared" si="4"/>
        <v>10230</v>
      </c>
      <c r="I52" s="277"/>
      <c r="K52" s="54"/>
      <c r="L52" s="268"/>
    </row>
    <row r="53" spans="2:13" x14ac:dyDescent="0.2">
      <c r="B53" s="253" t="s">
        <v>252</v>
      </c>
      <c r="C53" s="275">
        <v>360511</v>
      </c>
      <c r="D53" s="275">
        <v>1578</v>
      </c>
      <c r="E53" s="275">
        <v>191478</v>
      </c>
      <c r="F53" s="275">
        <v>969</v>
      </c>
      <c r="G53" s="275">
        <v>175</v>
      </c>
      <c r="H53" s="276">
        <f t="shared" si="4"/>
        <v>554711</v>
      </c>
      <c r="I53" s="277"/>
      <c r="K53" s="54"/>
      <c r="L53" s="268"/>
    </row>
    <row r="54" spans="2:13" ht="13.5" thickBot="1" x14ac:dyDescent="0.25">
      <c r="B54" s="264" t="s">
        <v>15</v>
      </c>
      <c r="C54" s="265">
        <f>SUM(C39:C53)</f>
        <v>1275696</v>
      </c>
      <c r="D54" s="265">
        <f>SUM(D39:D53)</f>
        <v>4465</v>
      </c>
      <c r="E54" s="265">
        <f t="shared" ref="E54:G54" si="5">SUM(E39:E53)</f>
        <v>705547</v>
      </c>
      <c r="F54" s="265">
        <f t="shared" si="5"/>
        <v>3193</v>
      </c>
      <c r="G54" s="265">
        <f t="shared" si="5"/>
        <v>709</v>
      </c>
      <c r="H54" s="266">
        <f>SUM(H39:H53)</f>
        <v>1989610</v>
      </c>
      <c r="I54" s="278"/>
      <c r="J54" s="279"/>
      <c r="K54" s="280"/>
      <c r="L54" s="268"/>
    </row>
    <row r="55" spans="2:13" ht="13.5" thickTop="1" x14ac:dyDescent="0.2">
      <c r="I55" s="281"/>
      <c r="J55" s="281"/>
      <c r="K55" s="281"/>
    </row>
    <row r="57" spans="2:13" x14ac:dyDescent="0.2">
      <c r="B57" s="267" t="s">
        <v>253</v>
      </c>
      <c r="C57" s="267"/>
      <c r="D57" s="267"/>
      <c r="E57" s="267"/>
      <c r="F57" s="267"/>
      <c r="G57" s="267"/>
      <c r="H57" s="267"/>
    </row>
    <row r="58" spans="2:13" ht="13.5" thickBot="1" x14ac:dyDescent="0.25">
      <c r="B58" s="269">
        <v>42401</v>
      </c>
      <c r="C58" s="269"/>
      <c r="D58" s="269"/>
      <c r="E58" s="269"/>
      <c r="F58" s="269"/>
      <c r="G58" s="269"/>
      <c r="H58" s="269"/>
    </row>
    <row r="59" spans="2:13" ht="27" thickTop="1" thickBot="1" x14ac:dyDescent="0.25">
      <c r="B59" s="271" t="s">
        <v>254</v>
      </c>
      <c r="C59" s="272" t="s">
        <v>255</v>
      </c>
      <c r="D59" s="272" t="s">
        <v>227</v>
      </c>
      <c r="E59" s="272" t="s">
        <v>228</v>
      </c>
      <c r="F59" s="272" t="s">
        <v>229</v>
      </c>
      <c r="G59" s="272" t="s">
        <v>256</v>
      </c>
      <c r="H59" s="273" t="s">
        <v>15</v>
      </c>
    </row>
    <row r="60" spans="2:13" ht="13.5" thickTop="1" x14ac:dyDescent="0.2">
      <c r="B60" s="253" t="s">
        <v>238</v>
      </c>
      <c r="C60" s="275">
        <v>17197</v>
      </c>
      <c r="D60" s="275">
        <v>79</v>
      </c>
      <c r="E60" s="275">
        <v>8789</v>
      </c>
      <c r="F60" s="275">
        <v>44</v>
      </c>
      <c r="G60" s="275">
        <v>1</v>
      </c>
      <c r="H60" s="276">
        <f t="shared" ref="H60:H74" si="6">SUM(C60:G60)</f>
        <v>26110</v>
      </c>
      <c r="L60" s="282"/>
      <c r="M60" s="268"/>
    </row>
    <row r="61" spans="2:13" x14ac:dyDescent="0.2">
      <c r="B61" s="253" t="s">
        <v>239</v>
      </c>
      <c r="C61" s="275">
        <v>22384</v>
      </c>
      <c r="D61" s="275">
        <v>60</v>
      </c>
      <c r="E61" s="275">
        <v>11654</v>
      </c>
      <c r="F61" s="275">
        <v>54</v>
      </c>
      <c r="G61" s="275">
        <v>15</v>
      </c>
      <c r="H61" s="276">
        <f t="shared" si="6"/>
        <v>34167</v>
      </c>
      <c r="L61" s="282"/>
      <c r="M61" s="268"/>
    </row>
    <row r="62" spans="2:13" x14ac:dyDescent="0.2">
      <c r="B62" s="253" t="s">
        <v>240</v>
      </c>
      <c r="C62" s="275">
        <v>14652</v>
      </c>
      <c r="D62" s="275">
        <v>60</v>
      </c>
      <c r="E62" s="275">
        <v>7021</v>
      </c>
      <c r="F62" s="275">
        <v>30</v>
      </c>
      <c r="G62" s="275">
        <v>19</v>
      </c>
      <c r="H62" s="276">
        <f t="shared" si="6"/>
        <v>21782</v>
      </c>
      <c r="L62" s="282"/>
      <c r="M62" s="268"/>
    </row>
    <row r="63" spans="2:13" x14ac:dyDescent="0.2">
      <c r="B63" s="253" t="s">
        <v>241</v>
      </c>
      <c r="C63" s="275">
        <v>22895</v>
      </c>
      <c r="D63" s="275">
        <v>87</v>
      </c>
      <c r="E63" s="275">
        <v>11772</v>
      </c>
      <c r="F63" s="275">
        <v>38</v>
      </c>
      <c r="G63" s="275">
        <v>26</v>
      </c>
      <c r="H63" s="276">
        <f t="shared" si="6"/>
        <v>34818</v>
      </c>
      <c r="L63" s="282"/>
      <c r="M63" s="268"/>
    </row>
    <row r="64" spans="2:13" x14ac:dyDescent="0.2">
      <c r="B64" s="253" t="s">
        <v>242</v>
      </c>
      <c r="C64" s="275">
        <v>62266</v>
      </c>
      <c r="D64" s="275">
        <v>203</v>
      </c>
      <c r="E64" s="275">
        <v>33895</v>
      </c>
      <c r="F64" s="275">
        <v>97</v>
      </c>
      <c r="G64" s="275">
        <v>35</v>
      </c>
      <c r="H64" s="276">
        <f t="shared" si="6"/>
        <v>96496</v>
      </c>
      <c r="L64" s="282"/>
      <c r="M64" s="268"/>
    </row>
    <row r="65" spans="2:13" x14ac:dyDescent="0.2">
      <c r="B65" s="253" t="s">
        <v>243</v>
      </c>
      <c r="C65" s="275">
        <v>124529</v>
      </c>
      <c r="D65" s="275">
        <v>400</v>
      </c>
      <c r="E65" s="275">
        <v>67969</v>
      </c>
      <c r="F65" s="275">
        <v>410</v>
      </c>
      <c r="G65" s="275">
        <v>136</v>
      </c>
      <c r="H65" s="276">
        <f t="shared" si="6"/>
        <v>193444</v>
      </c>
      <c r="L65" s="282"/>
      <c r="M65" s="268"/>
    </row>
    <row r="66" spans="2:13" x14ac:dyDescent="0.2">
      <c r="B66" s="253" t="s">
        <v>244</v>
      </c>
      <c r="C66" s="275">
        <v>70633</v>
      </c>
      <c r="D66" s="275">
        <v>236</v>
      </c>
      <c r="E66" s="275">
        <v>40962</v>
      </c>
      <c r="F66" s="275">
        <v>118</v>
      </c>
      <c r="G66" s="275">
        <v>43</v>
      </c>
      <c r="H66" s="276">
        <f t="shared" si="6"/>
        <v>111992</v>
      </c>
      <c r="L66" s="282"/>
      <c r="M66" s="268"/>
    </row>
    <row r="67" spans="2:13" x14ac:dyDescent="0.2">
      <c r="B67" s="253" t="s">
        <v>245</v>
      </c>
      <c r="C67" s="275">
        <v>109908</v>
      </c>
      <c r="D67" s="275">
        <v>311</v>
      </c>
      <c r="E67" s="275">
        <v>65399</v>
      </c>
      <c r="F67" s="275">
        <v>108</v>
      </c>
      <c r="G67" s="275">
        <v>36</v>
      </c>
      <c r="H67" s="276">
        <f t="shared" si="6"/>
        <v>175762</v>
      </c>
      <c r="L67" s="282"/>
      <c r="M67" s="268"/>
    </row>
    <row r="68" spans="2:13" x14ac:dyDescent="0.2">
      <c r="B68" s="253" t="s">
        <v>246</v>
      </c>
      <c r="C68" s="275">
        <v>195343</v>
      </c>
      <c r="D68" s="275">
        <v>601</v>
      </c>
      <c r="E68" s="275">
        <v>109933</v>
      </c>
      <c r="F68" s="275">
        <v>757</v>
      </c>
      <c r="G68" s="275">
        <v>102</v>
      </c>
      <c r="H68" s="276">
        <f t="shared" si="6"/>
        <v>306736</v>
      </c>
      <c r="L68" s="282"/>
      <c r="M68" s="268"/>
    </row>
    <row r="69" spans="2:13" x14ac:dyDescent="0.2">
      <c r="B69" s="253" t="s">
        <v>247</v>
      </c>
      <c r="C69" s="275">
        <v>128048</v>
      </c>
      <c r="D69" s="275">
        <v>331</v>
      </c>
      <c r="E69" s="275">
        <v>72019</v>
      </c>
      <c r="F69" s="275">
        <v>251</v>
      </c>
      <c r="G69" s="275">
        <v>58</v>
      </c>
      <c r="H69" s="276">
        <f t="shared" si="6"/>
        <v>200707</v>
      </c>
      <c r="L69" s="282"/>
      <c r="M69" s="268"/>
    </row>
    <row r="70" spans="2:13" x14ac:dyDescent="0.2">
      <c r="B70" s="253" t="s">
        <v>248</v>
      </c>
      <c r="C70" s="275">
        <v>46089</v>
      </c>
      <c r="D70" s="275">
        <v>120</v>
      </c>
      <c r="E70" s="275">
        <v>26037</v>
      </c>
      <c r="F70" s="275">
        <v>69</v>
      </c>
      <c r="G70" s="275">
        <v>17</v>
      </c>
      <c r="H70" s="276">
        <f t="shared" si="6"/>
        <v>72332</v>
      </c>
      <c r="L70" s="282"/>
      <c r="M70" s="268"/>
    </row>
    <row r="71" spans="2:13" x14ac:dyDescent="0.2">
      <c r="B71" s="253" t="s">
        <v>249</v>
      </c>
      <c r="C71" s="275">
        <v>89390</v>
      </c>
      <c r="D71" s="275">
        <v>292</v>
      </c>
      <c r="E71" s="275">
        <v>48548</v>
      </c>
      <c r="F71" s="275">
        <v>206</v>
      </c>
      <c r="G71" s="275">
        <v>18</v>
      </c>
      <c r="H71" s="276">
        <f t="shared" si="6"/>
        <v>138454</v>
      </c>
      <c r="L71" s="282"/>
      <c r="M71" s="268"/>
    </row>
    <row r="72" spans="2:13" x14ac:dyDescent="0.2">
      <c r="B72" s="253" t="s">
        <v>250</v>
      </c>
      <c r="C72" s="275">
        <v>12157</v>
      </c>
      <c r="D72" s="275">
        <v>32</v>
      </c>
      <c r="E72" s="275">
        <v>6177</v>
      </c>
      <c r="F72" s="275">
        <v>36</v>
      </c>
      <c r="G72" s="275">
        <v>7</v>
      </c>
      <c r="H72" s="276">
        <f t="shared" si="6"/>
        <v>18409</v>
      </c>
      <c r="L72" s="282"/>
      <c r="M72" s="268"/>
    </row>
    <row r="73" spans="2:13" x14ac:dyDescent="0.2">
      <c r="B73" s="253" t="s">
        <v>251</v>
      </c>
      <c r="C73" s="275">
        <v>6608</v>
      </c>
      <c r="D73" s="275">
        <v>17</v>
      </c>
      <c r="E73" s="275">
        <v>3565</v>
      </c>
      <c r="F73" s="275">
        <v>13</v>
      </c>
      <c r="G73" s="275">
        <v>34</v>
      </c>
      <c r="H73" s="276">
        <f t="shared" si="6"/>
        <v>10237</v>
      </c>
      <c r="L73" s="282"/>
      <c r="M73" s="268"/>
    </row>
    <row r="74" spans="2:13" x14ac:dyDescent="0.2">
      <c r="B74" s="253" t="s">
        <v>252</v>
      </c>
      <c r="C74" s="275">
        <v>363835</v>
      </c>
      <c r="D74" s="275">
        <v>1647</v>
      </c>
      <c r="E74" s="275">
        <v>192159</v>
      </c>
      <c r="F74" s="275">
        <v>977</v>
      </c>
      <c r="G74" s="275">
        <v>184</v>
      </c>
      <c r="H74" s="276">
        <f t="shared" si="6"/>
        <v>558802</v>
      </c>
      <c r="L74" s="282"/>
      <c r="M74" s="268"/>
    </row>
    <row r="75" spans="2:13" ht="13.5" thickBot="1" x14ac:dyDescent="0.25">
      <c r="B75" s="264" t="s">
        <v>15</v>
      </c>
      <c r="C75" s="265">
        <f>SUM(C60:C74)</f>
        <v>1285934</v>
      </c>
      <c r="D75" s="265">
        <f>SUM(D60:D74)</f>
        <v>4476</v>
      </c>
      <c r="E75" s="265">
        <f t="shared" ref="E75:G75" si="7">SUM(E60:E74)</f>
        <v>705899</v>
      </c>
      <c r="F75" s="265">
        <f t="shared" si="7"/>
        <v>3208</v>
      </c>
      <c r="G75" s="265">
        <f t="shared" si="7"/>
        <v>731</v>
      </c>
      <c r="H75" s="266">
        <f>SUM(H60:H74)</f>
        <v>2000248</v>
      </c>
      <c r="J75" s="279"/>
    </row>
    <row r="76" spans="2:13" ht="13.5" thickTop="1" x14ac:dyDescent="0.2"/>
    <row r="78" spans="2:13" x14ac:dyDescent="0.2">
      <c r="B78" s="267" t="s">
        <v>253</v>
      </c>
      <c r="C78" s="267"/>
      <c r="D78" s="267"/>
      <c r="E78" s="267"/>
      <c r="F78" s="267"/>
      <c r="G78" s="267"/>
      <c r="H78" s="267"/>
    </row>
    <row r="79" spans="2:13" ht="13.5" thickBot="1" x14ac:dyDescent="0.25">
      <c r="B79" s="269">
        <v>42430</v>
      </c>
      <c r="C79" s="269"/>
      <c r="D79" s="269"/>
      <c r="E79" s="269"/>
      <c r="F79" s="269"/>
      <c r="G79" s="269"/>
      <c r="H79" s="269"/>
    </row>
    <row r="80" spans="2:13" ht="27" thickTop="1" thickBot="1" x14ac:dyDescent="0.25">
      <c r="B80" s="271" t="s">
        <v>254</v>
      </c>
      <c r="C80" s="272" t="s">
        <v>255</v>
      </c>
      <c r="D80" s="272" t="s">
        <v>227</v>
      </c>
      <c r="E80" s="272" t="s">
        <v>228</v>
      </c>
      <c r="F80" s="272" t="s">
        <v>229</v>
      </c>
      <c r="G80" s="272" t="s">
        <v>256</v>
      </c>
      <c r="H80" s="273" t="s">
        <v>15</v>
      </c>
      <c r="J80" s="281"/>
    </row>
    <row r="81" spans="2:10" ht="13.5" thickTop="1" x14ac:dyDescent="0.2">
      <c r="B81" s="253" t="s">
        <v>238</v>
      </c>
      <c r="C81" s="275">
        <v>17304</v>
      </c>
      <c r="D81" s="275">
        <v>58</v>
      </c>
      <c r="E81" s="275">
        <v>8845</v>
      </c>
      <c r="F81" s="275">
        <v>44</v>
      </c>
      <c r="G81" s="275">
        <v>1</v>
      </c>
      <c r="H81" s="276">
        <f t="shared" ref="H81:H95" si="8">SUM(C81:G81)</f>
        <v>26252</v>
      </c>
      <c r="J81" s="283"/>
    </row>
    <row r="82" spans="2:10" x14ac:dyDescent="0.2">
      <c r="B82" s="253" t="s">
        <v>239</v>
      </c>
      <c r="C82" s="275">
        <v>22381</v>
      </c>
      <c r="D82" s="275">
        <v>53</v>
      </c>
      <c r="E82" s="275">
        <v>11631</v>
      </c>
      <c r="F82" s="275">
        <v>55</v>
      </c>
      <c r="G82" s="275">
        <v>15</v>
      </c>
      <c r="H82" s="276">
        <f t="shared" si="8"/>
        <v>34135</v>
      </c>
      <c r="J82" s="283"/>
    </row>
    <row r="83" spans="2:10" x14ac:dyDescent="0.2">
      <c r="B83" s="253" t="s">
        <v>240</v>
      </c>
      <c r="C83" s="275">
        <v>14675</v>
      </c>
      <c r="D83" s="275">
        <v>50</v>
      </c>
      <c r="E83" s="275">
        <v>7057</v>
      </c>
      <c r="F83" s="275">
        <v>30</v>
      </c>
      <c r="G83" s="275">
        <v>19</v>
      </c>
      <c r="H83" s="276">
        <f t="shared" si="8"/>
        <v>21831</v>
      </c>
      <c r="J83" s="283"/>
    </row>
    <row r="84" spans="2:10" x14ac:dyDescent="0.2">
      <c r="B84" s="253" t="s">
        <v>241</v>
      </c>
      <c r="C84" s="275">
        <v>23082</v>
      </c>
      <c r="D84" s="275">
        <v>73</v>
      </c>
      <c r="E84" s="275">
        <v>11853</v>
      </c>
      <c r="F84" s="275">
        <v>39</v>
      </c>
      <c r="G84" s="275">
        <v>24</v>
      </c>
      <c r="H84" s="276">
        <f t="shared" si="8"/>
        <v>35071</v>
      </c>
      <c r="J84" s="283"/>
    </row>
    <row r="85" spans="2:10" x14ac:dyDescent="0.2">
      <c r="B85" s="253" t="s">
        <v>242</v>
      </c>
      <c r="C85" s="275">
        <v>62398</v>
      </c>
      <c r="D85" s="275">
        <v>162</v>
      </c>
      <c r="E85" s="275">
        <v>33985</v>
      </c>
      <c r="F85" s="275">
        <v>96</v>
      </c>
      <c r="G85" s="275">
        <v>35</v>
      </c>
      <c r="H85" s="276">
        <f t="shared" si="8"/>
        <v>96676</v>
      </c>
      <c r="J85" s="283"/>
    </row>
    <row r="86" spans="2:10" x14ac:dyDescent="0.2">
      <c r="B86" s="253" t="s">
        <v>243</v>
      </c>
      <c r="C86" s="275">
        <v>124686</v>
      </c>
      <c r="D86" s="275">
        <v>359</v>
      </c>
      <c r="E86" s="275">
        <v>68029</v>
      </c>
      <c r="F86" s="275">
        <v>413</v>
      </c>
      <c r="G86" s="275">
        <v>136</v>
      </c>
      <c r="H86" s="276">
        <f t="shared" si="8"/>
        <v>193623</v>
      </c>
      <c r="J86" s="283"/>
    </row>
    <row r="87" spans="2:10" x14ac:dyDescent="0.2">
      <c r="B87" s="253" t="s">
        <v>244</v>
      </c>
      <c r="C87" s="275">
        <v>70662</v>
      </c>
      <c r="D87" s="275">
        <v>194</v>
      </c>
      <c r="E87" s="275">
        <v>41005</v>
      </c>
      <c r="F87" s="275">
        <v>117</v>
      </c>
      <c r="G87" s="275">
        <v>43</v>
      </c>
      <c r="H87" s="276">
        <f t="shared" si="8"/>
        <v>112021</v>
      </c>
      <c r="J87" s="283"/>
    </row>
    <row r="88" spans="2:10" x14ac:dyDescent="0.2">
      <c r="B88" s="253" t="s">
        <v>245</v>
      </c>
      <c r="C88" s="275">
        <v>110063</v>
      </c>
      <c r="D88" s="275">
        <v>283</v>
      </c>
      <c r="E88" s="275">
        <v>65481</v>
      </c>
      <c r="F88" s="275">
        <v>108</v>
      </c>
      <c r="G88" s="275">
        <v>36</v>
      </c>
      <c r="H88" s="276">
        <f t="shared" si="8"/>
        <v>175971</v>
      </c>
      <c r="J88" s="283"/>
    </row>
    <row r="89" spans="2:10" x14ac:dyDescent="0.2">
      <c r="B89" s="253" t="s">
        <v>246</v>
      </c>
      <c r="C89" s="275">
        <v>195577</v>
      </c>
      <c r="D89" s="275">
        <v>525</v>
      </c>
      <c r="E89" s="275">
        <v>110064</v>
      </c>
      <c r="F89" s="275">
        <v>751</v>
      </c>
      <c r="G89" s="275">
        <v>100</v>
      </c>
      <c r="H89" s="276">
        <f t="shared" si="8"/>
        <v>307017</v>
      </c>
      <c r="J89" s="283"/>
    </row>
    <row r="90" spans="2:10" x14ac:dyDescent="0.2">
      <c r="B90" s="253" t="s">
        <v>247</v>
      </c>
      <c r="C90" s="275">
        <v>127887</v>
      </c>
      <c r="D90" s="275">
        <v>274</v>
      </c>
      <c r="E90" s="275">
        <v>71887</v>
      </c>
      <c r="F90" s="275">
        <v>252</v>
      </c>
      <c r="G90" s="275">
        <v>58</v>
      </c>
      <c r="H90" s="276">
        <f t="shared" si="8"/>
        <v>200358</v>
      </c>
      <c r="J90" s="283"/>
    </row>
    <row r="91" spans="2:10" x14ac:dyDescent="0.2">
      <c r="B91" s="253" t="s">
        <v>248</v>
      </c>
      <c r="C91" s="275">
        <v>46118</v>
      </c>
      <c r="D91" s="275">
        <v>107</v>
      </c>
      <c r="E91" s="275">
        <v>26057</v>
      </c>
      <c r="F91" s="275">
        <v>71</v>
      </c>
      <c r="G91" s="275">
        <v>18</v>
      </c>
      <c r="H91" s="276">
        <f t="shared" si="8"/>
        <v>72371</v>
      </c>
      <c r="J91" s="283"/>
    </row>
    <row r="92" spans="2:10" x14ac:dyDescent="0.2">
      <c r="B92" s="253" t="s">
        <v>249</v>
      </c>
      <c r="C92" s="275">
        <v>89226</v>
      </c>
      <c r="D92" s="275">
        <v>265</v>
      </c>
      <c r="E92" s="275">
        <v>48365</v>
      </c>
      <c r="F92" s="275">
        <v>207</v>
      </c>
      <c r="G92" s="275">
        <v>17</v>
      </c>
      <c r="H92" s="276">
        <f t="shared" si="8"/>
        <v>138080</v>
      </c>
      <c r="J92" s="283"/>
    </row>
    <row r="93" spans="2:10" x14ac:dyDescent="0.2">
      <c r="B93" s="253" t="s">
        <v>250</v>
      </c>
      <c r="C93" s="275">
        <v>12207</v>
      </c>
      <c r="D93" s="275">
        <v>38</v>
      </c>
      <c r="E93" s="275">
        <v>6207</v>
      </c>
      <c r="F93" s="275">
        <v>37</v>
      </c>
      <c r="G93" s="275">
        <v>10</v>
      </c>
      <c r="H93" s="276">
        <f t="shared" si="8"/>
        <v>18499</v>
      </c>
      <c r="J93" s="283"/>
    </row>
    <row r="94" spans="2:10" x14ac:dyDescent="0.2">
      <c r="B94" s="253" t="s">
        <v>251</v>
      </c>
      <c r="C94" s="275">
        <v>6607</v>
      </c>
      <c r="D94" s="275">
        <v>12</v>
      </c>
      <c r="E94" s="275">
        <v>3561</v>
      </c>
      <c r="F94" s="275">
        <v>13</v>
      </c>
      <c r="G94" s="275">
        <v>34</v>
      </c>
      <c r="H94" s="276">
        <f t="shared" si="8"/>
        <v>10227</v>
      </c>
      <c r="J94" s="283"/>
    </row>
    <row r="95" spans="2:10" x14ac:dyDescent="0.2">
      <c r="B95" s="253" t="s">
        <v>252</v>
      </c>
      <c r="C95" s="275">
        <v>365103</v>
      </c>
      <c r="D95" s="275">
        <v>1439</v>
      </c>
      <c r="E95" s="275">
        <v>192789</v>
      </c>
      <c r="F95" s="275">
        <v>981</v>
      </c>
      <c r="G95" s="275">
        <v>187</v>
      </c>
      <c r="H95" s="276">
        <f t="shared" si="8"/>
        <v>560499</v>
      </c>
      <c r="J95" s="283"/>
    </row>
    <row r="96" spans="2:10" ht="13.5" thickBot="1" x14ac:dyDescent="0.25">
      <c r="B96" s="264" t="s">
        <v>15</v>
      </c>
      <c r="C96" s="265">
        <f>SUM(C81:C95)</f>
        <v>1287976</v>
      </c>
      <c r="D96" s="265">
        <f>SUM(D81:D95)</f>
        <v>3892</v>
      </c>
      <c r="E96" s="265">
        <f t="shared" ref="E96:G96" si="9">SUM(E81:E95)</f>
        <v>706816</v>
      </c>
      <c r="F96" s="265">
        <f t="shared" si="9"/>
        <v>3214</v>
      </c>
      <c r="G96" s="265">
        <f t="shared" si="9"/>
        <v>733</v>
      </c>
      <c r="H96" s="266">
        <f>SUM(H81:H95)</f>
        <v>2002631</v>
      </c>
      <c r="J96" s="281"/>
    </row>
    <row r="97" spans="2:8" ht="13.5" thickTop="1" x14ac:dyDescent="0.2">
      <c r="B97" s="244" t="s">
        <v>234</v>
      </c>
    </row>
    <row r="98" spans="2:8" x14ac:dyDescent="0.2">
      <c r="B98" s="267" t="s">
        <v>253</v>
      </c>
      <c r="C98" s="267"/>
      <c r="D98" s="267"/>
      <c r="E98" s="267"/>
      <c r="F98" s="267"/>
      <c r="G98" s="267"/>
      <c r="H98" s="267"/>
    </row>
    <row r="99" spans="2:8" ht="13.5" thickBot="1" x14ac:dyDescent="0.25">
      <c r="B99" s="269">
        <v>42461</v>
      </c>
      <c r="C99" s="269"/>
      <c r="D99" s="269"/>
      <c r="E99" s="269"/>
      <c r="F99" s="269"/>
      <c r="G99" s="269"/>
      <c r="H99" s="269"/>
    </row>
    <row r="100" spans="2:8" ht="27" thickTop="1" thickBot="1" x14ac:dyDescent="0.25">
      <c r="B100" s="271" t="s">
        <v>254</v>
      </c>
      <c r="C100" s="272" t="s">
        <v>255</v>
      </c>
      <c r="D100" s="272" t="s">
        <v>257</v>
      </c>
      <c r="E100" s="272" t="s">
        <v>258</v>
      </c>
      <c r="F100" s="272" t="s">
        <v>259</v>
      </c>
      <c r="G100" s="272" t="s">
        <v>260</v>
      </c>
      <c r="H100" s="273" t="s">
        <v>38</v>
      </c>
    </row>
    <row r="101" spans="2:8" ht="13.5" thickTop="1" x14ac:dyDescent="0.2">
      <c r="B101" s="253" t="s">
        <v>238</v>
      </c>
      <c r="C101" s="275">
        <v>17385</v>
      </c>
      <c r="D101" s="275">
        <v>53</v>
      </c>
      <c r="E101" s="275">
        <v>8893</v>
      </c>
      <c r="F101" s="275">
        <v>45</v>
      </c>
      <c r="G101" s="77">
        <v>2</v>
      </c>
      <c r="H101" s="276">
        <f t="shared" ref="H101:H115" si="10">SUM(C101:G101)</f>
        <v>26378</v>
      </c>
    </row>
    <row r="102" spans="2:8" x14ac:dyDescent="0.2">
      <c r="B102" s="253" t="s">
        <v>239</v>
      </c>
      <c r="C102" s="275">
        <v>22438</v>
      </c>
      <c r="D102" s="275">
        <v>60</v>
      </c>
      <c r="E102" s="275">
        <v>11670</v>
      </c>
      <c r="F102" s="275">
        <v>56</v>
      </c>
      <c r="G102" s="77">
        <v>16</v>
      </c>
      <c r="H102" s="276">
        <f t="shared" si="10"/>
        <v>34240</v>
      </c>
    </row>
    <row r="103" spans="2:8" x14ac:dyDescent="0.2">
      <c r="B103" s="253" t="s">
        <v>240</v>
      </c>
      <c r="C103" s="275">
        <v>14745</v>
      </c>
      <c r="D103" s="275">
        <v>39</v>
      </c>
      <c r="E103" s="275">
        <v>7108</v>
      </c>
      <c r="F103" s="275">
        <v>29</v>
      </c>
      <c r="G103" s="77">
        <v>19</v>
      </c>
      <c r="H103" s="276">
        <f t="shared" si="10"/>
        <v>21940</v>
      </c>
    </row>
    <row r="104" spans="2:8" x14ac:dyDescent="0.2">
      <c r="B104" s="253" t="s">
        <v>241</v>
      </c>
      <c r="C104" s="275">
        <v>23236</v>
      </c>
      <c r="D104" s="275">
        <v>71</v>
      </c>
      <c r="E104" s="275">
        <v>11960</v>
      </c>
      <c r="F104" s="275">
        <v>40</v>
      </c>
      <c r="G104" s="77">
        <v>23</v>
      </c>
      <c r="H104" s="276">
        <f t="shared" si="10"/>
        <v>35330</v>
      </c>
    </row>
    <row r="105" spans="2:8" x14ac:dyDescent="0.2">
      <c r="B105" s="253" t="s">
        <v>242</v>
      </c>
      <c r="C105" s="275">
        <v>62518</v>
      </c>
      <c r="D105" s="275">
        <v>147</v>
      </c>
      <c r="E105" s="275">
        <v>34102</v>
      </c>
      <c r="F105" s="275">
        <v>95</v>
      </c>
      <c r="G105" s="77">
        <v>37</v>
      </c>
      <c r="H105" s="276">
        <f t="shared" si="10"/>
        <v>96899</v>
      </c>
    </row>
    <row r="106" spans="2:8" x14ac:dyDescent="0.2">
      <c r="B106" s="253" t="s">
        <v>243</v>
      </c>
      <c r="C106" s="275">
        <v>125084</v>
      </c>
      <c r="D106" s="275">
        <v>303</v>
      </c>
      <c r="E106" s="275">
        <v>68382</v>
      </c>
      <c r="F106" s="275">
        <v>413</v>
      </c>
      <c r="G106" s="77">
        <v>137</v>
      </c>
      <c r="H106" s="276">
        <f t="shared" si="10"/>
        <v>194319</v>
      </c>
    </row>
    <row r="107" spans="2:8" x14ac:dyDescent="0.2">
      <c r="B107" s="253" t="s">
        <v>244</v>
      </c>
      <c r="C107" s="275">
        <v>70972</v>
      </c>
      <c r="D107" s="275">
        <v>193</v>
      </c>
      <c r="E107" s="275">
        <v>41233</v>
      </c>
      <c r="F107" s="275">
        <v>117</v>
      </c>
      <c r="G107" s="77">
        <v>44</v>
      </c>
      <c r="H107" s="276">
        <f t="shared" si="10"/>
        <v>112559</v>
      </c>
    </row>
    <row r="108" spans="2:8" x14ac:dyDescent="0.2">
      <c r="B108" s="253" t="s">
        <v>245</v>
      </c>
      <c r="C108" s="275">
        <v>110263</v>
      </c>
      <c r="D108" s="275">
        <v>289</v>
      </c>
      <c r="E108" s="275">
        <v>65623</v>
      </c>
      <c r="F108" s="275">
        <v>104</v>
      </c>
      <c r="G108" s="77">
        <v>37</v>
      </c>
      <c r="H108" s="276">
        <f t="shared" si="10"/>
        <v>176316</v>
      </c>
    </row>
    <row r="109" spans="2:8" x14ac:dyDescent="0.2">
      <c r="B109" s="253" t="s">
        <v>246</v>
      </c>
      <c r="C109" s="275">
        <v>195937</v>
      </c>
      <c r="D109" s="275">
        <v>459</v>
      </c>
      <c r="E109" s="275">
        <v>110521</v>
      </c>
      <c r="F109" s="275">
        <v>749</v>
      </c>
      <c r="G109" s="77">
        <v>103</v>
      </c>
      <c r="H109" s="276">
        <f t="shared" si="10"/>
        <v>307769</v>
      </c>
    </row>
    <row r="110" spans="2:8" x14ac:dyDescent="0.2">
      <c r="B110" s="253" t="s">
        <v>247</v>
      </c>
      <c r="C110" s="275">
        <v>128225</v>
      </c>
      <c r="D110" s="275">
        <v>275</v>
      </c>
      <c r="E110" s="275">
        <v>72268</v>
      </c>
      <c r="F110" s="275">
        <v>251</v>
      </c>
      <c r="G110" s="77">
        <v>57</v>
      </c>
      <c r="H110" s="276">
        <f t="shared" si="10"/>
        <v>201076</v>
      </c>
    </row>
    <row r="111" spans="2:8" x14ac:dyDescent="0.2">
      <c r="B111" s="253" t="s">
        <v>248</v>
      </c>
      <c r="C111" s="275">
        <v>46222</v>
      </c>
      <c r="D111" s="275">
        <v>112</v>
      </c>
      <c r="E111" s="275">
        <v>26179</v>
      </c>
      <c r="F111" s="275">
        <v>70</v>
      </c>
      <c r="G111" s="77">
        <v>17</v>
      </c>
      <c r="H111" s="276">
        <f t="shared" si="10"/>
        <v>72600</v>
      </c>
    </row>
    <row r="112" spans="2:8" x14ac:dyDescent="0.2">
      <c r="B112" s="253" t="s">
        <v>249</v>
      </c>
      <c r="C112" s="275">
        <v>89701</v>
      </c>
      <c r="D112" s="275">
        <v>241</v>
      </c>
      <c r="E112" s="275">
        <v>48796</v>
      </c>
      <c r="F112" s="275">
        <v>206</v>
      </c>
      <c r="G112" s="77">
        <v>18</v>
      </c>
      <c r="H112" s="276">
        <f t="shared" si="10"/>
        <v>138962</v>
      </c>
    </row>
    <row r="113" spans="2:18" x14ac:dyDescent="0.2">
      <c r="B113" s="253" t="s">
        <v>250</v>
      </c>
      <c r="C113" s="275">
        <v>12226</v>
      </c>
      <c r="D113" s="275">
        <v>41</v>
      </c>
      <c r="E113" s="275">
        <v>6233</v>
      </c>
      <c r="F113" s="275">
        <v>37</v>
      </c>
      <c r="G113" s="77">
        <v>10</v>
      </c>
      <c r="H113" s="276">
        <f t="shared" si="10"/>
        <v>18547</v>
      </c>
    </row>
    <row r="114" spans="2:18" x14ac:dyDescent="0.2">
      <c r="B114" s="253" t="s">
        <v>251</v>
      </c>
      <c r="C114" s="275">
        <v>6596</v>
      </c>
      <c r="D114" s="275">
        <v>12</v>
      </c>
      <c r="E114" s="275">
        <v>3554</v>
      </c>
      <c r="F114" s="275">
        <v>13</v>
      </c>
      <c r="G114" s="77">
        <v>33</v>
      </c>
      <c r="H114" s="276">
        <f t="shared" si="10"/>
        <v>10208</v>
      </c>
    </row>
    <row r="115" spans="2:18" x14ac:dyDescent="0.2">
      <c r="B115" s="253" t="s">
        <v>252</v>
      </c>
      <c r="C115" s="275">
        <v>365989</v>
      </c>
      <c r="D115" s="275">
        <v>1278</v>
      </c>
      <c r="E115" s="275">
        <v>193637</v>
      </c>
      <c r="F115" s="275">
        <v>979</v>
      </c>
      <c r="G115" s="77">
        <v>196</v>
      </c>
      <c r="H115" s="276">
        <f t="shared" si="10"/>
        <v>562079</v>
      </c>
    </row>
    <row r="116" spans="2:18" ht="13.5" thickBot="1" x14ac:dyDescent="0.25">
      <c r="B116" s="264" t="s">
        <v>261</v>
      </c>
      <c r="C116" s="265">
        <f>SUM(C101:C115)</f>
        <v>1291537</v>
      </c>
      <c r="D116" s="265">
        <f>SUM(D101:D115)</f>
        <v>3573</v>
      </c>
      <c r="E116" s="265">
        <f t="shared" ref="E116:G116" si="11">SUM(E101:E115)</f>
        <v>710159</v>
      </c>
      <c r="F116" s="265">
        <f t="shared" si="11"/>
        <v>3204</v>
      </c>
      <c r="G116" s="265">
        <f t="shared" si="11"/>
        <v>749</v>
      </c>
      <c r="H116" s="266">
        <f>SUM(H101:H115)</f>
        <v>2009222</v>
      </c>
    </row>
    <row r="117" spans="2:18" ht="13.5" thickTop="1" x14ac:dyDescent="0.2"/>
    <row r="118" spans="2:18" x14ac:dyDescent="0.2">
      <c r="B118" s="267" t="s">
        <v>253</v>
      </c>
      <c r="C118" s="267"/>
      <c r="D118" s="267"/>
      <c r="E118" s="267"/>
      <c r="F118" s="267"/>
      <c r="G118" s="267"/>
      <c r="H118" s="267"/>
    </row>
    <row r="119" spans="2:18" ht="13.5" thickBot="1" x14ac:dyDescent="0.25">
      <c r="B119" s="269">
        <v>42491</v>
      </c>
      <c r="C119" s="269"/>
      <c r="D119" s="269"/>
      <c r="E119" s="269"/>
      <c r="F119" s="269"/>
      <c r="G119" s="269"/>
      <c r="H119" s="269"/>
      <c r="K119" s="281"/>
      <c r="L119" s="281"/>
      <c r="M119" s="281"/>
      <c r="N119" s="281"/>
      <c r="O119" s="281"/>
      <c r="P119" s="281"/>
      <c r="Q119" s="281"/>
      <c r="R119" s="281"/>
    </row>
    <row r="120" spans="2:18" ht="27" thickTop="1" thickBot="1" x14ac:dyDescent="0.25">
      <c r="B120" s="271" t="s">
        <v>254</v>
      </c>
      <c r="C120" s="272" t="s">
        <v>255</v>
      </c>
      <c r="D120" s="272" t="s">
        <v>257</v>
      </c>
      <c r="E120" s="272" t="s">
        <v>258</v>
      </c>
      <c r="F120" s="272" t="s">
        <v>259</v>
      </c>
      <c r="G120" s="272" t="s">
        <v>260</v>
      </c>
      <c r="H120" s="273" t="s">
        <v>38</v>
      </c>
      <c r="K120" s="284"/>
      <c r="L120" s="285"/>
      <c r="M120" s="286"/>
      <c r="N120" s="285"/>
      <c r="O120" s="285"/>
      <c r="P120" s="286"/>
      <c r="Q120" s="285"/>
      <c r="R120" s="287"/>
    </row>
    <row r="121" spans="2:18" ht="13.5" thickTop="1" x14ac:dyDescent="0.2">
      <c r="B121" s="253" t="s">
        <v>238</v>
      </c>
      <c r="C121" s="275">
        <f>17311+1</f>
        <v>17312</v>
      </c>
      <c r="D121" s="275">
        <f>53+1</f>
        <v>54</v>
      </c>
      <c r="E121" s="275">
        <v>8852</v>
      </c>
      <c r="F121" s="275">
        <v>44</v>
      </c>
      <c r="G121" s="275">
        <v>2</v>
      </c>
      <c r="H121" s="276">
        <f t="shared" ref="H121:H136" si="12">SUM(C121:G121)</f>
        <v>26264</v>
      </c>
      <c r="K121" s="288"/>
      <c r="L121" s="289"/>
      <c r="M121" s="289"/>
      <c r="N121" s="289"/>
      <c r="O121" s="289"/>
      <c r="P121" s="289"/>
      <c r="Q121" s="289"/>
      <c r="R121" s="284"/>
    </row>
    <row r="122" spans="2:18" x14ac:dyDescent="0.2">
      <c r="B122" s="253" t="s">
        <v>239</v>
      </c>
      <c r="C122" s="275">
        <f>22471+2</f>
        <v>22473</v>
      </c>
      <c r="D122" s="275">
        <v>79</v>
      </c>
      <c r="E122" s="275">
        <v>11695</v>
      </c>
      <c r="F122" s="275">
        <v>55</v>
      </c>
      <c r="G122" s="275">
        <v>19</v>
      </c>
      <c r="H122" s="276">
        <f t="shared" si="12"/>
        <v>34321</v>
      </c>
      <c r="K122" s="288"/>
      <c r="L122" s="289"/>
      <c r="M122" s="289"/>
      <c r="N122" s="289"/>
      <c r="O122" s="289"/>
      <c r="P122" s="289"/>
      <c r="Q122" s="289"/>
      <c r="R122" s="284"/>
    </row>
    <row r="123" spans="2:18" x14ac:dyDescent="0.2">
      <c r="B123" s="253" t="s">
        <v>240</v>
      </c>
      <c r="C123" s="275">
        <v>14816</v>
      </c>
      <c r="D123" s="275">
        <v>53</v>
      </c>
      <c r="E123" s="275">
        <v>7172</v>
      </c>
      <c r="F123" s="275">
        <v>29</v>
      </c>
      <c r="G123" s="275">
        <v>18</v>
      </c>
      <c r="H123" s="276">
        <f t="shared" si="12"/>
        <v>22088</v>
      </c>
      <c r="K123" s="288"/>
      <c r="L123" s="289"/>
      <c r="M123" s="289"/>
      <c r="N123" s="289"/>
      <c r="O123" s="289"/>
      <c r="P123" s="289"/>
      <c r="Q123" s="289"/>
      <c r="R123" s="284"/>
    </row>
    <row r="124" spans="2:18" x14ac:dyDescent="0.2">
      <c r="B124" s="253" t="s">
        <v>241</v>
      </c>
      <c r="C124" s="275">
        <v>22554</v>
      </c>
      <c r="D124" s="275">
        <v>47</v>
      </c>
      <c r="E124" s="275">
        <f>11604+1</f>
        <v>11605</v>
      </c>
      <c r="F124" s="275">
        <v>40</v>
      </c>
      <c r="G124" s="275">
        <v>23</v>
      </c>
      <c r="H124" s="276">
        <f t="shared" si="12"/>
        <v>34269</v>
      </c>
      <c r="K124" s="288"/>
      <c r="L124" s="289"/>
      <c r="M124" s="289"/>
      <c r="N124" s="289"/>
      <c r="O124" s="289"/>
      <c r="P124" s="289"/>
      <c r="Q124" s="289"/>
      <c r="R124" s="284"/>
    </row>
    <row r="125" spans="2:18" x14ac:dyDescent="0.2">
      <c r="B125" s="253" t="s">
        <v>242</v>
      </c>
      <c r="C125" s="275">
        <v>62384</v>
      </c>
      <c r="D125" s="275">
        <v>163</v>
      </c>
      <c r="E125" s="275">
        <f>34039+2</f>
        <v>34041</v>
      </c>
      <c r="F125" s="275">
        <v>93</v>
      </c>
      <c r="G125" s="275">
        <v>38</v>
      </c>
      <c r="H125" s="276">
        <f t="shared" si="12"/>
        <v>96719</v>
      </c>
      <c r="K125" s="288"/>
      <c r="L125" s="289"/>
      <c r="M125" s="289"/>
      <c r="N125" s="289"/>
      <c r="O125" s="289"/>
      <c r="P125" s="289"/>
      <c r="Q125" s="289"/>
      <c r="R125" s="284"/>
    </row>
    <row r="126" spans="2:18" x14ac:dyDescent="0.2">
      <c r="B126" s="253" t="s">
        <v>243</v>
      </c>
      <c r="C126" s="275">
        <f>124859+4</f>
        <v>124863</v>
      </c>
      <c r="D126" s="275">
        <v>379</v>
      </c>
      <c r="E126" s="275">
        <f>68147+3</f>
        <v>68150</v>
      </c>
      <c r="F126" s="275">
        <v>409</v>
      </c>
      <c r="G126" s="275">
        <v>143</v>
      </c>
      <c r="H126" s="276">
        <f t="shared" si="12"/>
        <v>193944</v>
      </c>
      <c r="K126" s="288"/>
      <c r="L126" s="289"/>
      <c r="M126" s="289"/>
      <c r="N126" s="289"/>
      <c r="O126" s="289"/>
      <c r="P126" s="289"/>
      <c r="Q126" s="289"/>
      <c r="R126" s="284"/>
    </row>
    <row r="127" spans="2:18" x14ac:dyDescent="0.2">
      <c r="B127" s="253" t="s">
        <v>244</v>
      </c>
      <c r="C127" s="275">
        <f>70681+5</f>
        <v>70686</v>
      </c>
      <c r="D127" s="275">
        <v>208</v>
      </c>
      <c r="E127" s="275">
        <f>40984+2</f>
        <v>40986</v>
      </c>
      <c r="F127" s="275">
        <v>115</v>
      </c>
      <c r="G127" s="275">
        <v>46</v>
      </c>
      <c r="H127" s="276">
        <f t="shared" si="12"/>
        <v>112041</v>
      </c>
      <c r="K127" s="288"/>
      <c r="L127" s="289"/>
      <c r="M127" s="289"/>
      <c r="N127" s="289"/>
      <c r="O127" s="289"/>
      <c r="P127" s="289"/>
      <c r="Q127" s="289"/>
      <c r="R127" s="284"/>
    </row>
    <row r="128" spans="2:18" x14ac:dyDescent="0.2">
      <c r="B128" s="253" t="s">
        <v>245</v>
      </c>
      <c r="C128" s="275">
        <f>110026+2</f>
        <v>110028</v>
      </c>
      <c r="D128" s="275">
        <v>308</v>
      </c>
      <c r="E128" s="275">
        <f>65394+4</f>
        <v>65398</v>
      </c>
      <c r="F128" s="275">
        <v>102</v>
      </c>
      <c r="G128" s="275">
        <v>40</v>
      </c>
      <c r="H128" s="276">
        <f t="shared" si="12"/>
        <v>175876</v>
      </c>
      <c r="K128" s="288"/>
      <c r="L128" s="289"/>
      <c r="M128" s="289"/>
      <c r="N128" s="289"/>
      <c r="O128" s="289"/>
      <c r="P128" s="289"/>
      <c r="Q128" s="289"/>
      <c r="R128" s="284"/>
    </row>
    <row r="129" spans="2:18" x14ac:dyDescent="0.2">
      <c r="B129" s="253" t="s">
        <v>246</v>
      </c>
      <c r="C129" s="275">
        <f>195486+7</f>
        <v>195493</v>
      </c>
      <c r="D129" s="275">
        <v>528</v>
      </c>
      <c r="E129" s="275">
        <f>110209+6</f>
        <v>110215</v>
      </c>
      <c r="F129" s="275">
        <v>765</v>
      </c>
      <c r="G129" s="275">
        <v>107</v>
      </c>
      <c r="H129" s="276">
        <f t="shared" si="12"/>
        <v>307108</v>
      </c>
      <c r="K129" s="288"/>
      <c r="L129" s="289"/>
      <c r="M129" s="289"/>
      <c r="N129" s="289"/>
      <c r="O129" s="289"/>
      <c r="P129" s="289"/>
      <c r="Q129" s="289"/>
      <c r="R129" s="284"/>
    </row>
    <row r="130" spans="2:18" x14ac:dyDescent="0.2">
      <c r="B130" s="253" t="s">
        <v>247</v>
      </c>
      <c r="C130" s="275">
        <f>127886+9</f>
        <v>127895</v>
      </c>
      <c r="D130" s="275">
        <v>345</v>
      </c>
      <c r="E130" s="275">
        <f>72110+8</f>
        <v>72118</v>
      </c>
      <c r="F130" s="275">
        <v>259</v>
      </c>
      <c r="G130" s="275">
        <v>60</v>
      </c>
      <c r="H130" s="276">
        <f t="shared" si="12"/>
        <v>200677</v>
      </c>
      <c r="K130" s="288"/>
      <c r="L130" s="289"/>
      <c r="M130" s="289"/>
      <c r="N130" s="289"/>
      <c r="O130" s="289"/>
      <c r="P130" s="289"/>
      <c r="Q130" s="289"/>
      <c r="R130" s="284"/>
    </row>
    <row r="131" spans="2:18" x14ac:dyDescent="0.2">
      <c r="B131" s="253" t="s">
        <v>248</v>
      </c>
      <c r="C131" s="275">
        <f>45955+2</f>
        <v>45957</v>
      </c>
      <c r="D131" s="275">
        <v>120</v>
      </c>
      <c r="E131" s="275">
        <f>25979+7</f>
        <v>25986</v>
      </c>
      <c r="F131" s="275">
        <v>71</v>
      </c>
      <c r="G131" s="275">
        <v>18</v>
      </c>
      <c r="H131" s="276">
        <f t="shared" si="12"/>
        <v>72152</v>
      </c>
      <c r="K131" s="288"/>
      <c r="L131" s="289"/>
      <c r="M131" s="289"/>
      <c r="N131" s="289"/>
      <c r="O131" s="289"/>
      <c r="P131" s="289"/>
      <c r="Q131" s="289"/>
      <c r="R131" s="284"/>
    </row>
    <row r="132" spans="2:18" x14ac:dyDescent="0.2">
      <c r="B132" s="253" t="s">
        <v>249</v>
      </c>
      <c r="C132" s="275">
        <f>89630+2</f>
        <v>89632</v>
      </c>
      <c r="D132" s="275">
        <v>279</v>
      </c>
      <c r="E132" s="275">
        <f>48693+1</f>
        <v>48694</v>
      </c>
      <c r="F132" s="275">
        <v>207</v>
      </c>
      <c r="G132" s="275">
        <v>21</v>
      </c>
      <c r="H132" s="276">
        <f t="shared" si="12"/>
        <v>138833</v>
      </c>
      <c r="K132" s="288"/>
      <c r="L132" s="289"/>
      <c r="M132" s="289"/>
      <c r="N132" s="289"/>
      <c r="O132" s="289"/>
      <c r="P132" s="289"/>
      <c r="Q132" s="289"/>
      <c r="R132" s="284"/>
    </row>
    <row r="133" spans="2:18" x14ac:dyDescent="0.2">
      <c r="B133" s="253" t="s">
        <v>250</v>
      </c>
      <c r="C133" s="275">
        <f>12174+2</f>
        <v>12176</v>
      </c>
      <c r="D133" s="275">
        <v>35</v>
      </c>
      <c r="E133" s="275">
        <f>6176+3</f>
        <v>6179</v>
      </c>
      <c r="F133" s="275">
        <v>39</v>
      </c>
      <c r="G133" s="275">
        <v>9</v>
      </c>
      <c r="H133" s="276">
        <f t="shared" si="12"/>
        <v>18438</v>
      </c>
      <c r="K133" s="288"/>
      <c r="L133" s="289"/>
      <c r="M133" s="289"/>
      <c r="N133" s="289"/>
      <c r="O133" s="289"/>
      <c r="P133" s="289"/>
      <c r="Q133" s="289"/>
      <c r="R133" s="284"/>
    </row>
    <row r="134" spans="2:18" x14ac:dyDescent="0.2">
      <c r="B134" s="253" t="s">
        <v>251</v>
      </c>
      <c r="C134" s="275">
        <f>6581+1</f>
        <v>6582</v>
      </c>
      <c r="D134" s="275">
        <v>15</v>
      </c>
      <c r="E134" s="275">
        <f>3562+1</f>
        <v>3563</v>
      </c>
      <c r="F134" s="275">
        <v>13</v>
      </c>
      <c r="G134" s="275">
        <v>32</v>
      </c>
      <c r="H134" s="276">
        <f t="shared" si="12"/>
        <v>10205</v>
      </c>
      <c r="K134" s="288"/>
      <c r="L134" s="289"/>
      <c r="M134" s="289"/>
      <c r="N134" s="289"/>
      <c r="O134" s="289"/>
      <c r="P134" s="289"/>
      <c r="Q134" s="289"/>
      <c r="R134" s="284"/>
    </row>
    <row r="135" spans="2:18" x14ac:dyDescent="0.2">
      <c r="B135" s="253" t="s">
        <v>252</v>
      </c>
      <c r="C135" s="275">
        <f>365527+15</f>
        <v>365542</v>
      </c>
      <c r="D135" s="275">
        <f>1443+1</f>
        <v>1444</v>
      </c>
      <c r="E135" s="275">
        <f>193451+6</f>
        <v>193457</v>
      </c>
      <c r="F135" s="275">
        <v>980</v>
      </c>
      <c r="G135" s="275">
        <v>201</v>
      </c>
      <c r="H135" s="276">
        <f t="shared" si="12"/>
        <v>561624</v>
      </c>
      <c r="K135" s="288"/>
      <c r="L135" s="289"/>
      <c r="M135" s="289"/>
      <c r="N135" s="289"/>
      <c r="O135" s="289"/>
      <c r="P135" s="289"/>
      <c r="Q135" s="289"/>
      <c r="R135" s="284"/>
    </row>
    <row r="136" spans="2:18" ht="13.5" thickBot="1" x14ac:dyDescent="0.25">
      <c r="B136" s="264" t="s">
        <v>261</v>
      </c>
      <c r="C136" s="265">
        <f>SUM(C121:C135)</f>
        <v>1288393</v>
      </c>
      <c r="D136" s="265">
        <f t="shared" ref="D136:G136" si="13">SUM(D121:D135)</f>
        <v>4057</v>
      </c>
      <c r="E136" s="265">
        <f t="shared" si="13"/>
        <v>708111</v>
      </c>
      <c r="F136" s="265">
        <f t="shared" si="13"/>
        <v>3221</v>
      </c>
      <c r="G136" s="265">
        <f t="shared" si="13"/>
        <v>777</v>
      </c>
      <c r="H136" s="266">
        <f t="shared" si="12"/>
        <v>2004559</v>
      </c>
      <c r="K136" s="284"/>
      <c r="L136" s="284"/>
      <c r="M136" s="284"/>
      <c r="N136" s="284"/>
      <c r="O136" s="284"/>
      <c r="P136" s="284"/>
      <c r="Q136" s="284"/>
      <c r="R136" s="284"/>
    </row>
    <row r="137" spans="2:18" ht="13.5" thickTop="1" x14ac:dyDescent="0.2">
      <c r="B137" s="244" t="s">
        <v>234</v>
      </c>
    </row>
    <row r="139" spans="2:18" x14ac:dyDescent="0.2">
      <c r="B139" s="267" t="s">
        <v>253</v>
      </c>
      <c r="C139" s="267"/>
      <c r="D139" s="267"/>
      <c r="E139" s="267"/>
      <c r="F139" s="267"/>
      <c r="G139" s="267"/>
      <c r="H139" s="267"/>
    </row>
    <row r="140" spans="2:18" ht="13.5" thickBot="1" x14ac:dyDescent="0.25">
      <c r="B140" s="269">
        <v>42522</v>
      </c>
      <c r="C140" s="269"/>
      <c r="D140" s="269"/>
      <c r="E140" s="269"/>
      <c r="F140" s="269"/>
      <c r="G140" s="269"/>
      <c r="H140" s="269"/>
    </row>
    <row r="141" spans="2:18" ht="27" thickTop="1" thickBot="1" x14ac:dyDescent="0.25">
      <c r="B141" s="271" t="s">
        <v>254</v>
      </c>
      <c r="C141" s="272" t="s">
        <v>255</v>
      </c>
      <c r="D141" s="272" t="s">
        <v>257</v>
      </c>
      <c r="E141" s="272" t="s">
        <v>258</v>
      </c>
      <c r="F141" s="272" t="s">
        <v>259</v>
      </c>
      <c r="G141" s="272" t="s">
        <v>260</v>
      </c>
      <c r="H141" s="273" t="s">
        <v>38</v>
      </c>
    </row>
    <row r="142" spans="2:18" ht="13.5" thickTop="1" x14ac:dyDescent="0.2">
      <c r="B142" s="253" t="s">
        <v>238</v>
      </c>
      <c r="C142" s="275">
        <f>17337+8</f>
        <v>17345</v>
      </c>
      <c r="D142" s="275">
        <v>56</v>
      </c>
      <c r="E142" s="275">
        <v>8823</v>
      </c>
      <c r="F142" s="275">
        <v>43</v>
      </c>
      <c r="G142" s="275">
        <v>23</v>
      </c>
      <c r="H142" s="276">
        <f t="shared" ref="H142:H157" si="14">SUM(C142:G142)</f>
        <v>26290</v>
      </c>
    </row>
    <row r="143" spans="2:18" x14ac:dyDescent="0.2">
      <c r="B143" s="253" t="s">
        <v>239</v>
      </c>
      <c r="C143" s="275">
        <v>22257</v>
      </c>
      <c r="D143" s="275">
        <v>71</v>
      </c>
      <c r="E143" s="275">
        <v>11545</v>
      </c>
      <c r="F143" s="275">
        <v>55</v>
      </c>
      <c r="G143" s="275">
        <v>21</v>
      </c>
      <c r="H143" s="276">
        <f t="shared" si="14"/>
        <v>33949</v>
      </c>
    </row>
    <row r="144" spans="2:18" x14ac:dyDescent="0.2">
      <c r="B144" s="253" t="s">
        <v>240</v>
      </c>
      <c r="C144" s="275">
        <v>14762</v>
      </c>
      <c r="D144" s="275">
        <v>60</v>
      </c>
      <c r="E144" s="275">
        <v>7147</v>
      </c>
      <c r="F144" s="275">
        <v>28</v>
      </c>
      <c r="G144" s="275">
        <v>18</v>
      </c>
      <c r="H144" s="276">
        <f t="shared" si="14"/>
        <v>22015</v>
      </c>
    </row>
    <row r="145" spans="2:8" x14ac:dyDescent="0.2">
      <c r="B145" s="253" t="s">
        <v>241</v>
      </c>
      <c r="C145" s="275">
        <v>22060</v>
      </c>
      <c r="D145" s="275">
        <v>28</v>
      </c>
      <c r="E145" s="275">
        <v>11324</v>
      </c>
      <c r="F145" s="275">
        <v>36</v>
      </c>
      <c r="G145" s="275">
        <v>22</v>
      </c>
      <c r="H145" s="276">
        <f t="shared" si="14"/>
        <v>33470</v>
      </c>
    </row>
    <row r="146" spans="2:8" x14ac:dyDescent="0.2">
      <c r="B146" s="253" t="s">
        <v>242</v>
      </c>
      <c r="C146" s="275">
        <v>62233</v>
      </c>
      <c r="D146" s="275">
        <v>158</v>
      </c>
      <c r="E146" s="275">
        <v>33848</v>
      </c>
      <c r="F146" s="275">
        <v>94</v>
      </c>
      <c r="G146" s="275">
        <v>39</v>
      </c>
      <c r="H146" s="276">
        <f t="shared" si="14"/>
        <v>96372</v>
      </c>
    </row>
    <row r="147" spans="2:8" x14ac:dyDescent="0.2">
      <c r="B147" s="253" t="s">
        <v>243</v>
      </c>
      <c r="C147" s="275">
        <v>124547</v>
      </c>
      <c r="D147" s="275">
        <v>323</v>
      </c>
      <c r="E147" s="275">
        <v>67704</v>
      </c>
      <c r="F147" s="275">
        <v>406</v>
      </c>
      <c r="G147" s="275">
        <v>146</v>
      </c>
      <c r="H147" s="276">
        <f t="shared" si="14"/>
        <v>193126</v>
      </c>
    </row>
    <row r="148" spans="2:8" x14ac:dyDescent="0.2">
      <c r="B148" s="253" t="s">
        <v>244</v>
      </c>
      <c r="C148" s="275">
        <v>70669</v>
      </c>
      <c r="D148" s="275">
        <v>221</v>
      </c>
      <c r="E148" s="275">
        <v>40821</v>
      </c>
      <c r="F148" s="275">
        <v>118</v>
      </c>
      <c r="G148" s="275">
        <v>44</v>
      </c>
      <c r="H148" s="276">
        <f t="shared" si="14"/>
        <v>111873</v>
      </c>
    </row>
    <row r="149" spans="2:8" x14ac:dyDescent="0.2">
      <c r="B149" s="253" t="s">
        <v>245</v>
      </c>
      <c r="C149" s="275">
        <v>110167</v>
      </c>
      <c r="D149" s="275">
        <v>283</v>
      </c>
      <c r="E149" s="275">
        <v>65321</v>
      </c>
      <c r="F149" s="275">
        <v>104</v>
      </c>
      <c r="G149" s="275">
        <v>43</v>
      </c>
      <c r="H149" s="276">
        <f t="shared" si="14"/>
        <v>175918</v>
      </c>
    </row>
    <row r="150" spans="2:8" x14ac:dyDescent="0.2">
      <c r="B150" s="253" t="s">
        <v>246</v>
      </c>
      <c r="C150" s="275">
        <v>195332</v>
      </c>
      <c r="D150" s="275">
        <v>547</v>
      </c>
      <c r="E150" s="275">
        <v>109867</v>
      </c>
      <c r="F150" s="275">
        <v>763</v>
      </c>
      <c r="G150" s="275">
        <v>113</v>
      </c>
      <c r="H150" s="276">
        <f t="shared" si="14"/>
        <v>306622</v>
      </c>
    </row>
    <row r="151" spans="2:8" x14ac:dyDescent="0.2">
      <c r="B151" s="253" t="s">
        <v>247</v>
      </c>
      <c r="C151" s="275">
        <v>127884</v>
      </c>
      <c r="D151" s="275">
        <v>353</v>
      </c>
      <c r="E151" s="275">
        <v>71909</v>
      </c>
      <c r="F151" s="275">
        <v>261</v>
      </c>
      <c r="G151" s="275">
        <v>65</v>
      </c>
      <c r="H151" s="276">
        <f t="shared" si="14"/>
        <v>200472</v>
      </c>
    </row>
    <row r="152" spans="2:8" x14ac:dyDescent="0.2">
      <c r="B152" s="253" t="s">
        <v>248</v>
      </c>
      <c r="C152" s="275">
        <v>45896</v>
      </c>
      <c r="D152" s="275">
        <v>115</v>
      </c>
      <c r="E152" s="275">
        <v>25863</v>
      </c>
      <c r="F152" s="275">
        <v>72</v>
      </c>
      <c r="G152" s="275">
        <v>18</v>
      </c>
      <c r="H152" s="276">
        <f t="shared" si="14"/>
        <v>71964</v>
      </c>
    </row>
    <row r="153" spans="2:8" x14ac:dyDescent="0.2">
      <c r="B153" s="253" t="s">
        <v>249</v>
      </c>
      <c r="C153" s="275">
        <v>89708</v>
      </c>
      <c r="D153" s="275">
        <v>267</v>
      </c>
      <c r="E153" s="275">
        <v>48555</v>
      </c>
      <c r="F153" s="275">
        <v>200</v>
      </c>
      <c r="G153" s="275">
        <v>21</v>
      </c>
      <c r="H153" s="276">
        <f t="shared" si="14"/>
        <v>138751</v>
      </c>
    </row>
    <row r="154" spans="2:8" x14ac:dyDescent="0.2">
      <c r="B154" s="253" t="s">
        <v>250</v>
      </c>
      <c r="C154" s="275">
        <v>12074</v>
      </c>
      <c r="D154" s="275">
        <v>19</v>
      </c>
      <c r="E154" s="275">
        <v>6107</v>
      </c>
      <c r="F154" s="275">
        <v>38</v>
      </c>
      <c r="G154" s="275">
        <v>10</v>
      </c>
      <c r="H154" s="276">
        <f t="shared" si="14"/>
        <v>18248</v>
      </c>
    </row>
    <row r="155" spans="2:8" x14ac:dyDescent="0.2">
      <c r="B155" s="253" t="s">
        <v>251</v>
      </c>
      <c r="C155" s="275">
        <v>6660</v>
      </c>
      <c r="D155" s="275">
        <v>13</v>
      </c>
      <c r="E155" s="275">
        <v>3575</v>
      </c>
      <c r="F155" s="275">
        <v>13</v>
      </c>
      <c r="G155" s="275">
        <v>31</v>
      </c>
      <c r="H155" s="276">
        <f t="shared" si="14"/>
        <v>10292</v>
      </c>
    </row>
    <row r="156" spans="2:8" x14ac:dyDescent="0.2">
      <c r="B156" s="253" t="s">
        <v>252</v>
      </c>
      <c r="C156" s="275">
        <v>364412</v>
      </c>
      <c r="D156" s="275">
        <v>1433</v>
      </c>
      <c r="E156" s="275">
        <v>192387</v>
      </c>
      <c r="F156" s="275">
        <v>986</v>
      </c>
      <c r="G156" s="275">
        <v>204</v>
      </c>
      <c r="H156" s="276">
        <f t="shared" si="14"/>
        <v>559422</v>
      </c>
    </row>
    <row r="157" spans="2:8" ht="18" customHeight="1" thickBot="1" x14ac:dyDescent="0.25">
      <c r="B157" s="264" t="s">
        <v>261</v>
      </c>
      <c r="C157" s="265">
        <f>SUM(C142:C156)</f>
        <v>1286006</v>
      </c>
      <c r="D157" s="265">
        <f t="shared" ref="D157:G157" si="15">SUM(D142:D156)</f>
        <v>3947</v>
      </c>
      <c r="E157" s="265">
        <f t="shared" si="15"/>
        <v>704796</v>
      </c>
      <c r="F157" s="265">
        <f t="shared" si="15"/>
        <v>3217</v>
      </c>
      <c r="G157" s="265">
        <f t="shared" si="15"/>
        <v>818</v>
      </c>
      <c r="H157" s="266">
        <f t="shared" si="14"/>
        <v>1998784</v>
      </c>
    </row>
    <row r="158" spans="2:8" ht="13.5" thickTop="1" x14ac:dyDescent="0.2">
      <c r="B158" s="244" t="s">
        <v>234</v>
      </c>
    </row>
    <row r="160" spans="2:8" x14ac:dyDescent="0.2">
      <c r="B160" s="267" t="s">
        <v>253</v>
      </c>
      <c r="C160" s="267"/>
      <c r="D160" s="267"/>
      <c r="E160" s="267"/>
      <c r="F160" s="267"/>
      <c r="G160" s="267"/>
      <c r="H160" s="267"/>
    </row>
    <row r="161" spans="2:8" ht="13.5" thickBot="1" x14ac:dyDescent="0.25">
      <c r="B161" s="269">
        <v>42552</v>
      </c>
      <c r="C161" s="269"/>
      <c r="D161" s="269"/>
      <c r="E161" s="269"/>
      <c r="F161" s="269"/>
      <c r="G161" s="269"/>
      <c r="H161" s="269"/>
    </row>
    <row r="162" spans="2:8" ht="27" thickTop="1" thickBot="1" x14ac:dyDescent="0.25">
      <c r="B162" s="271" t="s">
        <v>254</v>
      </c>
      <c r="C162" s="272" t="s">
        <v>255</v>
      </c>
      <c r="D162" s="272" t="s">
        <v>257</v>
      </c>
      <c r="E162" s="272" t="s">
        <v>258</v>
      </c>
      <c r="F162" s="272" t="s">
        <v>259</v>
      </c>
      <c r="G162" s="272" t="s">
        <v>260</v>
      </c>
      <c r="H162" s="273" t="s">
        <v>38</v>
      </c>
    </row>
    <row r="163" spans="2:8" ht="13.5" thickTop="1" x14ac:dyDescent="0.2">
      <c r="B163" s="253" t="s">
        <v>238</v>
      </c>
      <c r="C163" s="290">
        <v>17420</v>
      </c>
      <c r="D163" s="275">
        <v>64</v>
      </c>
      <c r="E163" s="275">
        <v>8840</v>
      </c>
      <c r="F163" s="275">
        <v>46</v>
      </c>
      <c r="G163" s="275">
        <v>25</v>
      </c>
      <c r="H163" s="276">
        <f t="shared" ref="H163:H178" si="16">SUM(C163:G163)</f>
        <v>26395</v>
      </c>
    </row>
    <row r="164" spans="2:8" x14ac:dyDescent="0.2">
      <c r="B164" s="253" t="s">
        <v>239</v>
      </c>
      <c r="C164" s="291">
        <v>22314</v>
      </c>
      <c r="D164" s="275">
        <v>70</v>
      </c>
      <c r="E164" s="275">
        <v>11569</v>
      </c>
      <c r="F164" s="275">
        <v>53</v>
      </c>
      <c r="G164" s="275">
        <v>23</v>
      </c>
      <c r="H164" s="276">
        <f t="shared" si="16"/>
        <v>34029</v>
      </c>
    </row>
    <row r="165" spans="2:8" x14ac:dyDescent="0.2">
      <c r="B165" s="253" t="s">
        <v>240</v>
      </c>
      <c r="C165" s="291">
        <v>14898</v>
      </c>
      <c r="D165" s="275">
        <v>63</v>
      </c>
      <c r="E165" s="275">
        <v>7221</v>
      </c>
      <c r="F165" s="275">
        <v>28</v>
      </c>
      <c r="G165" s="275">
        <v>19</v>
      </c>
      <c r="H165" s="276">
        <f t="shared" si="16"/>
        <v>22229</v>
      </c>
    </row>
    <row r="166" spans="2:8" x14ac:dyDescent="0.2">
      <c r="B166" s="253" t="s">
        <v>241</v>
      </c>
      <c r="C166" s="291">
        <v>22491</v>
      </c>
      <c r="D166" s="275">
        <v>72</v>
      </c>
      <c r="E166" s="275">
        <v>11528</v>
      </c>
      <c r="F166" s="275">
        <v>35</v>
      </c>
      <c r="G166" s="275">
        <v>27</v>
      </c>
      <c r="H166" s="276">
        <f t="shared" si="16"/>
        <v>34153</v>
      </c>
    </row>
    <row r="167" spans="2:8" x14ac:dyDescent="0.2">
      <c r="B167" s="253" t="s">
        <v>242</v>
      </c>
      <c r="C167" s="291">
        <v>62615</v>
      </c>
      <c r="D167" s="275">
        <v>174</v>
      </c>
      <c r="E167" s="275">
        <v>34026</v>
      </c>
      <c r="F167" s="275">
        <v>93</v>
      </c>
      <c r="G167" s="275">
        <v>39</v>
      </c>
      <c r="H167" s="276">
        <f t="shared" si="16"/>
        <v>96947</v>
      </c>
    </row>
    <row r="168" spans="2:8" x14ac:dyDescent="0.2">
      <c r="B168" s="253" t="s">
        <v>243</v>
      </c>
      <c r="C168" s="291">
        <v>125501</v>
      </c>
      <c r="D168" s="275">
        <v>382</v>
      </c>
      <c r="E168" s="275">
        <v>68073</v>
      </c>
      <c r="F168" s="275">
        <v>407</v>
      </c>
      <c r="G168" s="275">
        <v>157</v>
      </c>
      <c r="H168" s="276">
        <f t="shared" si="16"/>
        <v>194520</v>
      </c>
    </row>
    <row r="169" spans="2:8" x14ac:dyDescent="0.2">
      <c r="B169" s="253" t="s">
        <v>244</v>
      </c>
      <c r="C169" s="291">
        <v>71121</v>
      </c>
      <c r="D169" s="275">
        <v>197</v>
      </c>
      <c r="E169" s="275">
        <v>41010</v>
      </c>
      <c r="F169" s="275">
        <v>121</v>
      </c>
      <c r="G169" s="275">
        <v>47</v>
      </c>
      <c r="H169" s="276">
        <f t="shared" si="16"/>
        <v>112496</v>
      </c>
    </row>
    <row r="170" spans="2:8" x14ac:dyDescent="0.2">
      <c r="B170" s="253" t="s">
        <v>245</v>
      </c>
      <c r="C170" s="291">
        <v>110732</v>
      </c>
      <c r="D170" s="275">
        <v>298</v>
      </c>
      <c r="E170" s="275">
        <v>65568</v>
      </c>
      <c r="F170" s="275">
        <v>106</v>
      </c>
      <c r="G170" s="275">
        <v>50</v>
      </c>
      <c r="H170" s="276">
        <f t="shared" si="16"/>
        <v>176754</v>
      </c>
    </row>
    <row r="171" spans="2:8" x14ac:dyDescent="0.2">
      <c r="B171" s="253" t="s">
        <v>246</v>
      </c>
      <c r="C171" s="291">
        <v>196108</v>
      </c>
      <c r="D171" s="275">
        <v>578</v>
      </c>
      <c r="E171" s="275">
        <v>110213</v>
      </c>
      <c r="F171" s="275">
        <v>771</v>
      </c>
      <c r="G171" s="275">
        <v>124</v>
      </c>
      <c r="H171" s="276">
        <f t="shared" si="16"/>
        <v>307794</v>
      </c>
    </row>
    <row r="172" spans="2:8" x14ac:dyDescent="0.2">
      <c r="B172" s="253" t="s">
        <v>247</v>
      </c>
      <c r="C172" s="291">
        <v>128495</v>
      </c>
      <c r="D172" s="275">
        <v>347</v>
      </c>
      <c r="E172" s="275">
        <v>72085</v>
      </c>
      <c r="F172" s="275">
        <v>260</v>
      </c>
      <c r="G172" s="275">
        <v>66</v>
      </c>
      <c r="H172" s="276">
        <f t="shared" si="16"/>
        <v>201253</v>
      </c>
    </row>
    <row r="173" spans="2:8" x14ac:dyDescent="0.2">
      <c r="B173" s="253" t="s">
        <v>248</v>
      </c>
      <c r="C173" s="291">
        <v>46033</v>
      </c>
      <c r="D173" s="275">
        <v>135</v>
      </c>
      <c r="E173" s="275">
        <v>25924</v>
      </c>
      <c r="F173" s="275">
        <v>72</v>
      </c>
      <c r="G173" s="275">
        <v>18</v>
      </c>
      <c r="H173" s="276">
        <f t="shared" si="16"/>
        <v>72182</v>
      </c>
    </row>
    <row r="174" spans="2:8" x14ac:dyDescent="0.2">
      <c r="B174" s="253" t="s">
        <v>249</v>
      </c>
      <c r="C174" s="291">
        <v>90123</v>
      </c>
      <c r="D174" s="275">
        <v>275</v>
      </c>
      <c r="E174" s="275">
        <v>48774</v>
      </c>
      <c r="F174" s="275">
        <v>200</v>
      </c>
      <c r="G174" s="275">
        <v>22</v>
      </c>
      <c r="H174" s="276">
        <f t="shared" si="16"/>
        <v>139394</v>
      </c>
    </row>
    <row r="175" spans="2:8" x14ac:dyDescent="0.2">
      <c r="B175" s="253" t="s">
        <v>250</v>
      </c>
      <c r="C175" s="291">
        <v>12187</v>
      </c>
      <c r="D175" s="275">
        <v>25</v>
      </c>
      <c r="E175" s="275">
        <v>6192</v>
      </c>
      <c r="F175" s="275">
        <v>41</v>
      </c>
      <c r="G175" s="275">
        <v>13</v>
      </c>
      <c r="H175" s="276">
        <f t="shared" si="16"/>
        <v>18458</v>
      </c>
    </row>
    <row r="176" spans="2:8" x14ac:dyDescent="0.2">
      <c r="B176" s="253" t="s">
        <v>251</v>
      </c>
      <c r="C176" s="291">
        <v>6715</v>
      </c>
      <c r="D176" s="275">
        <v>14</v>
      </c>
      <c r="E176" s="275">
        <v>3618</v>
      </c>
      <c r="F176" s="275">
        <v>14</v>
      </c>
      <c r="G176" s="275">
        <v>32</v>
      </c>
      <c r="H176" s="276">
        <f t="shared" si="16"/>
        <v>10393</v>
      </c>
    </row>
    <row r="177" spans="2:8" x14ac:dyDescent="0.2">
      <c r="B177" s="253" t="s">
        <v>252</v>
      </c>
      <c r="C177" s="292">
        <v>367401</v>
      </c>
      <c r="D177" s="275">
        <v>1585</v>
      </c>
      <c r="E177" s="275">
        <v>193826</v>
      </c>
      <c r="F177" s="275">
        <v>993</v>
      </c>
      <c r="G177" s="275">
        <v>200</v>
      </c>
      <c r="H177" s="276">
        <f t="shared" si="16"/>
        <v>564005</v>
      </c>
    </row>
    <row r="178" spans="2:8" ht="13.5" thickBot="1" x14ac:dyDescent="0.25">
      <c r="B178" s="264" t="s">
        <v>261</v>
      </c>
      <c r="C178" s="265">
        <f>SUM(C163:C177)</f>
        <v>1294154</v>
      </c>
      <c r="D178" s="265">
        <f t="shared" ref="D178:G178" si="17">SUM(D163:D177)</f>
        <v>4279</v>
      </c>
      <c r="E178" s="265">
        <f t="shared" si="17"/>
        <v>708467</v>
      </c>
      <c r="F178" s="265">
        <f t="shared" si="17"/>
        <v>3240</v>
      </c>
      <c r="G178" s="265">
        <f t="shared" si="17"/>
        <v>862</v>
      </c>
      <c r="H178" s="266">
        <f t="shared" si="16"/>
        <v>2011002</v>
      </c>
    </row>
    <row r="179" spans="2:8" ht="13.5" thickTop="1" x14ac:dyDescent="0.2"/>
    <row r="182" spans="2:8" x14ac:dyDescent="0.2">
      <c r="B182" s="267" t="s">
        <v>253</v>
      </c>
      <c r="C182" s="267"/>
      <c r="D182" s="267"/>
      <c r="E182" s="267"/>
      <c r="F182" s="267"/>
      <c r="G182" s="267"/>
      <c r="H182" s="267"/>
    </row>
    <row r="183" spans="2:8" ht="13.5" thickBot="1" x14ac:dyDescent="0.25">
      <c r="B183" s="269">
        <v>42583</v>
      </c>
      <c r="C183" s="269"/>
      <c r="D183" s="269"/>
      <c r="E183" s="269"/>
      <c r="F183" s="269"/>
      <c r="G183" s="269"/>
      <c r="H183" s="269"/>
    </row>
    <row r="184" spans="2:8" ht="27" thickTop="1" thickBot="1" x14ac:dyDescent="0.25">
      <c r="B184" s="271" t="s">
        <v>254</v>
      </c>
      <c r="C184" s="272" t="s">
        <v>255</v>
      </c>
      <c r="D184" s="272" t="s">
        <v>257</v>
      </c>
      <c r="E184" s="272" t="s">
        <v>258</v>
      </c>
      <c r="F184" s="272" t="s">
        <v>259</v>
      </c>
      <c r="G184" s="272" t="s">
        <v>260</v>
      </c>
      <c r="H184" s="273" t="s">
        <v>38</v>
      </c>
    </row>
    <row r="185" spans="2:8" ht="13.5" thickTop="1" x14ac:dyDescent="0.2">
      <c r="B185" s="253" t="s">
        <v>238</v>
      </c>
      <c r="C185" s="275"/>
      <c r="D185" s="275"/>
      <c r="E185" s="275"/>
      <c r="F185" s="275"/>
      <c r="G185" s="275"/>
      <c r="H185" s="276">
        <f t="shared" ref="H185:H200" si="18">SUM(C185:G185)</f>
        <v>0</v>
      </c>
    </row>
    <row r="186" spans="2:8" x14ac:dyDescent="0.2">
      <c r="B186" s="253" t="s">
        <v>239</v>
      </c>
      <c r="C186" s="275"/>
      <c r="D186" s="275"/>
      <c r="E186" s="275"/>
      <c r="F186" s="275"/>
      <c r="G186" s="275"/>
      <c r="H186" s="276">
        <f t="shared" si="18"/>
        <v>0</v>
      </c>
    </row>
    <row r="187" spans="2:8" x14ac:dyDescent="0.2">
      <c r="B187" s="253" t="s">
        <v>240</v>
      </c>
      <c r="C187" s="275"/>
      <c r="D187" s="275"/>
      <c r="E187" s="275"/>
      <c r="F187" s="275"/>
      <c r="G187" s="275"/>
      <c r="H187" s="276">
        <f t="shared" si="18"/>
        <v>0</v>
      </c>
    </row>
    <row r="188" spans="2:8" x14ac:dyDescent="0.2">
      <c r="B188" s="253" t="s">
        <v>241</v>
      </c>
      <c r="C188" s="275"/>
      <c r="D188" s="275"/>
      <c r="E188" s="275"/>
      <c r="F188" s="275"/>
      <c r="G188" s="275"/>
      <c r="H188" s="276">
        <f t="shared" si="18"/>
        <v>0</v>
      </c>
    </row>
    <row r="189" spans="2:8" x14ac:dyDescent="0.2">
      <c r="B189" s="253" t="s">
        <v>242</v>
      </c>
      <c r="C189" s="275"/>
      <c r="D189" s="275"/>
      <c r="E189" s="275"/>
      <c r="F189" s="275"/>
      <c r="G189" s="275"/>
      <c r="H189" s="276">
        <f t="shared" si="18"/>
        <v>0</v>
      </c>
    </row>
    <row r="190" spans="2:8" x14ac:dyDescent="0.2">
      <c r="B190" s="253" t="s">
        <v>243</v>
      </c>
      <c r="C190" s="275"/>
      <c r="D190" s="275"/>
      <c r="E190" s="275"/>
      <c r="F190" s="275"/>
      <c r="G190" s="275"/>
      <c r="H190" s="276">
        <f t="shared" si="18"/>
        <v>0</v>
      </c>
    </row>
    <row r="191" spans="2:8" x14ac:dyDescent="0.2">
      <c r="B191" s="253" t="s">
        <v>244</v>
      </c>
      <c r="C191" s="275"/>
      <c r="D191" s="275"/>
      <c r="E191" s="275"/>
      <c r="F191" s="275"/>
      <c r="G191" s="275"/>
      <c r="H191" s="276">
        <f t="shared" si="18"/>
        <v>0</v>
      </c>
    </row>
    <row r="192" spans="2:8" x14ac:dyDescent="0.2">
      <c r="B192" s="253" t="s">
        <v>245</v>
      </c>
      <c r="C192" s="275"/>
      <c r="D192" s="275"/>
      <c r="E192" s="275"/>
      <c r="F192" s="275"/>
      <c r="G192" s="275"/>
      <c r="H192" s="276">
        <f t="shared" si="18"/>
        <v>0</v>
      </c>
    </row>
    <row r="193" spans="2:8" x14ac:dyDescent="0.2">
      <c r="B193" s="253" t="s">
        <v>246</v>
      </c>
      <c r="C193" s="275"/>
      <c r="D193" s="275"/>
      <c r="E193" s="275"/>
      <c r="F193" s="275"/>
      <c r="G193" s="275"/>
      <c r="H193" s="276">
        <f t="shared" si="18"/>
        <v>0</v>
      </c>
    </row>
    <row r="194" spans="2:8" x14ac:dyDescent="0.2">
      <c r="B194" s="253" t="s">
        <v>247</v>
      </c>
      <c r="C194" s="275"/>
      <c r="D194" s="275"/>
      <c r="E194" s="275"/>
      <c r="F194" s="275"/>
      <c r="G194" s="275"/>
      <c r="H194" s="276">
        <f t="shared" si="18"/>
        <v>0</v>
      </c>
    </row>
    <row r="195" spans="2:8" x14ac:dyDescent="0.2">
      <c r="B195" s="253" t="s">
        <v>248</v>
      </c>
      <c r="C195" s="275"/>
      <c r="D195" s="275"/>
      <c r="E195" s="275"/>
      <c r="F195" s="275"/>
      <c r="G195" s="275"/>
      <c r="H195" s="276">
        <f t="shared" si="18"/>
        <v>0</v>
      </c>
    </row>
    <row r="196" spans="2:8" x14ac:dyDescent="0.2">
      <c r="B196" s="253" t="s">
        <v>249</v>
      </c>
      <c r="C196" s="275"/>
      <c r="D196" s="275"/>
      <c r="E196" s="275"/>
      <c r="F196" s="275"/>
      <c r="G196" s="275"/>
      <c r="H196" s="276">
        <f t="shared" si="18"/>
        <v>0</v>
      </c>
    </row>
    <row r="197" spans="2:8" x14ac:dyDescent="0.2">
      <c r="B197" s="253" t="s">
        <v>250</v>
      </c>
      <c r="C197" s="275"/>
      <c r="D197" s="275"/>
      <c r="E197" s="275"/>
      <c r="F197" s="275"/>
      <c r="G197" s="275"/>
      <c r="H197" s="276">
        <f t="shared" si="18"/>
        <v>0</v>
      </c>
    </row>
    <row r="198" spans="2:8" x14ac:dyDescent="0.2">
      <c r="B198" s="253" t="s">
        <v>251</v>
      </c>
      <c r="C198" s="275"/>
      <c r="D198" s="275"/>
      <c r="E198" s="275"/>
      <c r="F198" s="275"/>
      <c r="G198" s="275"/>
      <c r="H198" s="276">
        <f t="shared" si="18"/>
        <v>0</v>
      </c>
    </row>
    <row r="199" spans="2:8" x14ac:dyDescent="0.2">
      <c r="B199" s="253" t="s">
        <v>252</v>
      </c>
      <c r="C199" s="275"/>
      <c r="D199" s="275"/>
      <c r="E199" s="275"/>
      <c r="F199" s="275"/>
      <c r="G199" s="275"/>
      <c r="H199" s="276">
        <f t="shared" si="18"/>
        <v>0</v>
      </c>
    </row>
    <row r="200" spans="2:8" ht="13.5" thickBot="1" x14ac:dyDescent="0.25">
      <c r="B200" s="264" t="s">
        <v>261</v>
      </c>
      <c r="C200" s="265">
        <f>SUM(C185:C199)</f>
        <v>0</v>
      </c>
      <c r="D200" s="265">
        <f t="shared" ref="D200:G200" si="19">SUM(D185:D199)</f>
        <v>0</v>
      </c>
      <c r="E200" s="265">
        <f t="shared" si="19"/>
        <v>0</v>
      </c>
      <c r="F200" s="265">
        <f t="shared" si="19"/>
        <v>0</v>
      </c>
      <c r="G200" s="265">
        <f t="shared" si="19"/>
        <v>0</v>
      </c>
      <c r="H200" s="266">
        <f t="shared" si="18"/>
        <v>0</v>
      </c>
    </row>
    <row r="201" spans="2:8" ht="13.5" thickTop="1" x14ac:dyDescent="0.2"/>
    <row r="204" spans="2:8" x14ac:dyDescent="0.2">
      <c r="B204" s="267" t="s">
        <v>253</v>
      </c>
      <c r="C204" s="267"/>
      <c r="D204" s="267"/>
      <c r="E204" s="267"/>
      <c r="F204" s="267"/>
      <c r="G204" s="267"/>
      <c r="H204" s="267"/>
    </row>
    <row r="205" spans="2:8" ht="13.5" thickBot="1" x14ac:dyDescent="0.25">
      <c r="B205" s="269">
        <v>42614</v>
      </c>
      <c r="C205" s="269"/>
      <c r="D205" s="269"/>
      <c r="E205" s="269"/>
      <c r="F205" s="269"/>
      <c r="G205" s="269"/>
      <c r="H205" s="269"/>
    </row>
    <row r="206" spans="2:8" ht="27" thickTop="1" thickBot="1" x14ac:dyDescent="0.25">
      <c r="B206" s="271" t="s">
        <v>254</v>
      </c>
      <c r="C206" s="272" t="s">
        <v>262</v>
      </c>
      <c r="D206" s="272" t="s">
        <v>257</v>
      </c>
      <c r="E206" s="272" t="s">
        <v>258</v>
      </c>
      <c r="F206" s="272" t="s">
        <v>259</v>
      </c>
      <c r="G206" s="272" t="s">
        <v>260</v>
      </c>
      <c r="H206" s="273" t="s">
        <v>38</v>
      </c>
    </row>
    <row r="207" spans="2:8" ht="13.5" thickTop="1" x14ac:dyDescent="0.2">
      <c r="B207" s="253" t="s">
        <v>238</v>
      </c>
      <c r="C207" s="275"/>
      <c r="D207" s="275"/>
      <c r="E207" s="275"/>
      <c r="F207" s="275"/>
      <c r="G207" s="275"/>
      <c r="H207" s="276">
        <f t="shared" ref="H207:H222" si="20">SUM(C207:G207)</f>
        <v>0</v>
      </c>
    </row>
    <row r="208" spans="2:8" x14ac:dyDescent="0.2">
      <c r="B208" s="253" t="s">
        <v>239</v>
      </c>
      <c r="C208" s="275"/>
      <c r="D208" s="275"/>
      <c r="E208" s="275"/>
      <c r="F208" s="275"/>
      <c r="G208" s="275"/>
      <c r="H208" s="276">
        <f t="shared" si="20"/>
        <v>0</v>
      </c>
    </row>
    <row r="209" spans="2:8" x14ac:dyDescent="0.2">
      <c r="B209" s="253" t="s">
        <v>240</v>
      </c>
      <c r="C209" s="275"/>
      <c r="D209" s="275"/>
      <c r="E209" s="275"/>
      <c r="F209" s="275"/>
      <c r="G209" s="275"/>
      <c r="H209" s="276">
        <f t="shared" si="20"/>
        <v>0</v>
      </c>
    </row>
    <row r="210" spans="2:8" x14ac:dyDescent="0.2">
      <c r="B210" s="253" t="s">
        <v>241</v>
      </c>
      <c r="C210" s="275"/>
      <c r="D210" s="275"/>
      <c r="E210" s="275"/>
      <c r="F210" s="275"/>
      <c r="G210" s="275"/>
      <c r="H210" s="276">
        <f t="shared" si="20"/>
        <v>0</v>
      </c>
    </row>
    <row r="211" spans="2:8" x14ac:dyDescent="0.2">
      <c r="B211" s="253" t="s">
        <v>242</v>
      </c>
      <c r="C211" s="275"/>
      <c r="D211" s="275"/>
      <c r="E211" s="275"/>
      <c r="F211" s="275"/>
      <c r="G211" s="275"/>
      <c r="H211" s="276">
        <f t="shared" si="20"/>
        <v>0</v>
      </c>
    </row>
    <row r="212" spans="2:8" x14ac:dyDescent="0.2">
      <c r="B212" s="253" t="s">
        <v>243</v>
      </c>
      <c r="C212" s="275"/>
      <c r="D212" s="275"/>
      <c r="E212" s="275"/>
      <c r="F212" s="275"/>
      <c r="G212" s="275"/>
      <c r="H212" s="276">
        <f t="shared" si="20"/>
        <v>0</v>
      </c>
    </row>
    <row r="213" spans="2:8" x14ac:dyDescent="0.2">
      <c r="B213" s="253" t="s">
        <v>244</v>
      </c>
      <c r="C213" s="275"/>
      <c r="D213" s="275"/>
      <c r="E213" s="275"/>
      <c r="F213" s="275"/>
      <c r="G213" s="275"/>
      <c r="H213" s="276">
        <f t="shared" si="20"/>
        <v>0</v>
      </c>
    </row>
    <row r="214" spans="2:8" x14ac:dyDescent="0.2">
      <c r="B214" s="253" t="s">
        <v>245</v>
      </c>
      <c r="C214" s="275"/>
      <c r="D214" s="275"/>
      <c r="E214" s="275"/>
      <c r="F214" s="275"/>
      <c r="G214" s="275"/>
      <c r="H214" s="276">
        <f t="shared" si="20"/>
        <v>0</v>
      </c>
    </row>
    <row r="215" spans="2:8" x14ac:dyDescent="0.2">
      <c r="B215" s="253" t="s">
        <v>246</v>
      </c>
      <c r="C215" s="275"/>
      <c r="D215" s="275"/>
      <c r="E215" s="275"/>
      <c r="F215" s="275"/>
      <c r="G215" s="275"/>
      <c r="H215" s="276">
        <f t="shared" si="20"/>
        <v>0</v>
      </c>
    </row>
    <row r="216" spans="2:8" x14ac:dyDescent="0.2">
      <c r="B216" s="253" t="s">
        <v>247</v>
      </c>
      <c r="C216" s="275"/>
      <c r="D216" s="275"/>
      <c r="E216" s="275"/>
      <c r="F216" s="275"/>
      <c r="G216" s="275"/>
      <c r="H216" s="276">
        <f t="shared" si="20"/>
        <v>0</v>
      </c>
    </row>
    <row r="217" spans="2:8" x14ac:dyDescent="0.2">
      <c r="B217" s="253" t="s">
        <v>248</v>
      </c>
      <c r="C217" s="275"/>
      <c r="D217" s="275"/>
      <c r="E217" s="275"/>
      <c r="F217" s="275"/>
      <c r="G217" s="275"/>
      <c r="H217" s="276">
        <f t="shared" si="20"/>
        <v>0</v>
      </c>
    </row>
    <row r="218" spans="2:8" x14ac:dyDescent="0.2">
      <c r="B218" s="253" t="s">
        <v>249</v>
      </c>
      <c r="C218" s="275"/>
      <c r="D218" s="275"/>
      <c r="E218" s="275"/>
      <c r="F218" s="275"/>
      <c r="G218" s="275"/>
      <c r="H218" s="276">
        <f t="shared" si="20"/>
        <v>0</v>
      </c>
    </row>
    <row r="219" spans="2:8" x14ac:dyDescent="0.2">
      <c r="B219" s="253" t="s">
        <v>250</v>
      </c>
      <c r="C219" s="275"/>
      <c r="D219" s="275"/>
      <c r="E219" s="275"/>
      <c r="F219" s="275"/>
      <c r="G219" s="275"/>
      <c r="H219" s="276">
        <f t="shared" si="20"/>
        <v>0</v>
      </c>
    </row>
    <row r="220" spans="2:8" x14ac:dyDescent="0.2">
      <c r="B220" s="253" t="s">
        <v>251</v>
      </c>
      <c r="C220" s="275"/>
      <c r="D220" s="275"/>
      <c r="E220" s="275"/>
      <c r="F220" s="275"/>
      <c r="G220" s="275"/>
      <c r="H220" s="276">
        <f t="shared" si="20"/>
        <v>0</v>
      </c>
    </row>
    <row r="221" spans="2:8" x14ac:dyDescent="0.2">
      <c r="B221" s="253" t="s">
        <v>252</v>
      </c>
      <c r="C221" s="275"/>
      <c r="D221" s="275"/>
      <c r="E221" s="275"/>
      <c r="F221" s="275"/>
      <c r="G221" s="275"/>
      <c r="H221" s="276">
        <f t="shared" si="20"/>
        <v>0</v>
      </c>
    </row>
    <row r="222" spans="2:8" ht="13.5" thickBot="1" x14ac:dyDescent="0.25">
      <c r="B222" s="264" t="s">
        <v>261</v>
      </c>
      <c r="C222" s="265">
        <f>SUM(C207:C221)</f>
        <v>0</v>
      </c>
      <c r="D222" s="265">
        <f t="shared" ref="D222:G222" si="21">SUM(D207:D221)</f>
        <v>0</v>
      </c>
      <c r="E222" s="265">
        <f t="shared" si="21"/>
        <v>0</v>
      </c>
      <c r="F222" s="265">
        <f t="shared" si="21"/>
        <v>0</v>
      </c>
      <c r="G222" s="265">
        <f t="shared" si="21"/>
        <v>0</v>
      </c>
      <c r="H222" s="266">
        <f t="shared" si="20"/>
        <v>0</v>
      </c>
    </row>
    <row r="223" spans="2:8" ht="13.5" thickTop="1" x14ac:dyDescent="0.2"/>
    <row r="225" spans="2:8" x14ac:dyDescent="0.2">
      <c r="B225" s="267" t="s">
        <v>253</v>
      </c>
      <c r="C225" s="267"/>
      <c r="D225" s="267"/>
      <c r="E225" s="267"/>
      <c r="F225" s="267"/>
      <c r="G225" s="267"/>
      <c r="H225" s="267"/>
    </row>
    <row r="226" spans="2:8" ht="13.5" thickBot="1" x14ac:dyDescent="0.25">
      <c r="B226" s="269">
        <v>42644</v>
      </c>
      <c r="C226" s="269"/>
      <c r="D226" s="269"/>
      <c r="E226" s="269"/>
      <c r="F226" s="269"/>
      <c r="G226" s="269"/>
      <c r="H226" s="269"/>
    </row>
    <row r="227" spans="2:8" ht="27" thickTop="1" thickBot="1" x14ac:dyDescent="0.25">
      <c r="B227" s="271" t="s">
        <v>254</v>
      </c>
      <c r="C227" s="272" t="s">
        <v>255</v>
      </c>
      <c r="D227" s="272" t="s">
        <v>257</v>
      </c>
      <c r="E227" s="272" t="s">
        <v>258</v>
      </c>
      <c r="F227" s="272" t="s">
        <v>259</v>
      </c>
      <c r="G227" s="272" t="s">
        <v>260</v>
      </c>
      <c r="H227" s="273" t="s">
        <v>38</v>
      </c>
    </row>
    <row r="228" spans="2:8" ht="13.5" thickTop="1" x14ac:dyDescent="0.2">
      <c r="B228" s="253" t="s">
        <v>238</v>
      </c>
      <c r="C228" s="275"/>
      <c r="D228" s="275"/>
      <c r="E228" s="275"/>
      <c r="F228" s="275"/>
      <c r="G228" s="275"/>
      <c r="H228" s="276">
        <f t="shared" ref="H228:H243" si="22">SUM(C228:G228)</f>
        <v>0</v>
      </c>
    </row>
    <row r="229" spans="2:8" x14ac:dyDescent="0.2">
      <c r="B229" s="253" t="s">
        <v>239</v>
      </c>
      <c r="C229" s="275"/>
      <c r="D229" s="275"/>
      <c r="E229" s="275"/>
      <c r="F229" s="275"/>
      <c r="G229" s="275"/>
      <c r="H229" s="276">
        <f t="shared" si="22"/>
        <v>0</v>
      </c>
    </row>
    <row r="230" spans="2:8" x14ac:dyDescent="0.2">
      <c r="B230" s="253" t="s">
        <v>240</v>
      </c>
      <c r="C230" s="275"/>
      <c r="D230" s="275"/>
      <c r="E230" s="275"/>
      <c r="F230" s="275"/>
      <c r="G230" s="275"/>
      <c r="H230" s="276">
        <f t="shared" si="22"/>
        <v>0</v>
      </c>
    </row>
    <row r="231" spans="2:8" x14ac:dyDescent="0.2">
      <c r="B231" s="253" t="s">
        <v>241</v>
      </c>
      <c r="C231" s="275"/>
      <c r="D231" s="275"/>
      <c r="E231" s="275"/>
      <c r="F231" s="275"/>
      <c r="G231" s="275"/>
      <c r="H231" s="276">
        <f t="shared" si="22"/>
        <v>0</v>
      </c>
    </row>
    <row r="232" spans="2:8" x14ac:dyDescent="0.2">
      <c r="B232" s="253" t="s">
        <v>242</v>
      </c>
      <c r="C232" s="275"/>
      <c r="D232" s="275"/>
      <c r="E232" s="275"/>
      <c r="F232" s="275"/>
      <c r="G232" s="275"/>
      <c r="H232" s="276">
        <f t="shared" si="22"/>
        <v>0</v>
      </c>
    </row>
    <row r="233" spans="2:8" x14ac:dyDescent="0.2">
      <c r="B233" s="253" t="s">
        <v>243</v>
      </c>
      <c r="C233" s="275"/>
      <c r="D233" s="275"/>
      <c r="E233" s="275"/>
      <c r="F233" s="275"/>
      <c r="G233" s="275"/>
      <c r="H233" s="276">
        <f t="shared" si="22"/>
        <v>0</v>
      </c>
    </row>
    <row r="234" spans="2:8" x14ac:dyDescent="0.2">
      <c r="B234" s="253" t="s">
        <v>244</v>
      </c>
      <c r="C234" s="275"/>
      <c r="D234" s="275"/>
      <c r="E234" s="275"/>
      <c r="F234" s="275"/>
      <c r="G234" s="275"/>
      <c r="H234" s="276">
        <f t="shared" si="22"/>
        <v>0</v>
      </c>
    </row>
    <row r="235" spans="2:8" x14ac:dyDescent="0.2">
      <c r="B235" s="253" t="s">
        <v>245</v>
      </c>
      <c r="C235" s="275"/>
      <c r="D235" s="275"/>
      <c r="E235" s="275"/>
      <c r="F235" s="275"/>
      <c r="G235" s="275"/>
      <c r="H235" s="276">
        <f t="shared" si="22"/>
        <v>0</v>
      </c>
    </row>
    <row r="236" spans="2:8" x14ac:dyDescent="0.2">
      <c r="B236" s="253" t="s">
        <v>246</v>
      </c>
      <c r="C236" s="275"/>
      <c r="D236" s="275"/>
      <c r="E236" s="275"/>
      <c r="F236" s="275"/>
      <c r="G236" s="275"/>
      <c r="H236" s="276">
        <f t="shared" si="22"/>
        <v>0</v>
      </c>
    </row>
    <row r="237" spans="2:8" x14ac:dyDescent="0.2">
      <c r="B237" s="253" t="s">
        <v>247</v>
      </c>
      <c r="C237" s="275"/>
      <c r="D237" s="275"/>
      <c r="E237" s="275"/>
      <c r="F237" s="275"/>
      <c r="G237" s="275"/>
      <c r="H237" s="276">
        <f t="shared" si="22"/>
        <v>0</v>
      </c>
    </row>
    <row r="238" spans="2:8" x14ac:dyDescent="0.2">
      <c r="B238" s="253" t="s">
        <v>248</v>
      </c>
      <c r="C238" s="275"/>
      <c r="D238" s="275"/>
      <c r="E238" s="275"/>
      <c r="F238" s="275"/>
      <c r="G238" s="275"/>
      <c r="H238" s="276">
        <f t="shared" si="22"/>
        <v>0</v>
      </c>
    </row>
    <row r="239" spans="2:8" x14ac:dyDescent="0.2">
      <c r="B239" s="253" t="s">
        <v>249</v>
      </c>
      <c r="C239" s="275"/>
      <c r="D239" s="275"/>
      <c r="E239" s="275"/>
      <c r="F239" s="275"/>
      <c r="G239" s="275"/>
      <c r="H239" s="276">
        <f t="shared" si="22"/>
        <v>0</v>
      </c>
    </row>
    <row r="240" spans="2:8" x14ac:dyDescent="0.2">
      <c r="B240" s="253" t="s">
        <v>250</v>
      </c>
      <c r="C240" s="275"/>
      <c r="D240" s="275"/>
      <c r="E240" s="275"/>
      <c r="F240" s="275"/>
      <c r="G240" s="275"/>
      <c r="H240" s="276">
        <f t="shared" si="22"/>
        <v>0</v>
      </c>
    </row>
    <row r="241" spans="2:8" x14ac:dyDescent="0.2">
      <c r="B241" s="253" t="s">
        <v>251</v>
      </c>
      <c r="C241" s="275"/>
      <c r="D241" s="275"/>
      <c r="E241" s="275"/>
      <c r="F241" s="275"/>
      <c r="G241" s="275"/>
      <c r="H241" s="276">
        <f t="shared" si="22"/>
        <v>0</v>
      </c>
    </row>
    <row r="242" spans="2:8" x14ac:dyDescent="0.2">
      <c r="B242" s="253" t="s">
        <v>252</v>
      </c>
      <c r="C242" s="275"/>
      <c r="D242" s="275"/>
      <c r="E242" s="275"/>
      <c r="F242" s="275"/>
      <c r="G242" s="275"/>
      <c r="H242" s="276">
        <f t="shared" si="22"/>
        <v>0</v>
      </c>
    </row>
    <row r="243" spans="2:8" ht="13.5" thickBot="1" x14ac:dyDescent="0.25">
      <c r="B243" s="264" t="s">
        <v>261</v>
      </c>
      <c r="C243" s="265">
        <f>SUM(C228:C242)</f>
        <v>0</v>
      </c>
      <c r="D243" s="265">
        <f t="shared" ref="D243:G243" si="23">SUM(D228:D242)</f>
        <v>0</v>
      </c>
      <c r="E243" s="265">
        <f t="shared" si="23"/>
        <v>0</v>
      </c>
      <c r="F243" s="265">
        <f t="shared" si="23"/>
        <v>0</v>
      </c>
      <c r="G243" s="265">
        <f t="shared" si="23"/>
        <v>0</v>
      </c>
      <c r="H243" s="266">
        <f t="shared" si="22"/>
        <v>0</v>
      </c>
    </row>
    <row r="244" spans="2:8" ht="13.5" thickTop="1" x14ac:dyDescent="0.2"/>
    <row r="246" spans="2:8" x14ac:dyDescent="0.2">
      <c r="B246" s="267" t="s">
        <v>253</v>
      </c>
      <c r="C246" s="267"/>
      <c r="D246" s="267"/>
      <c r="E246" s="267"/>
      <c r="F246" s="267"/>
      <c r="G246" s="267"/>
      <c r="H246" s="267"/>
    </row>
    <row r="247" spans="2:8" ht="13.5" thickBot="1" x14ac:dyDescent="0.25">
      <c r="B247" s="269">
        <v>42675</v>
      </c>
      <c r="C247" s="269"/>
      <c r="D247" s="269"/>
      <c r="E247" s="269"/>
      <c r="F247" s="269"/>
      <c r="G247" s="269"/>
      <c r="H247" s="269"/>
    </row>
    <row r="248" spans="2:8" ht="27" thickTop="1" thickBot="1" x14ac:dyDescent="0.25">
      <c r="B248" s="271" t="s">
        <v>254</v>
      </c>
      <c r="C248" s="272" t="s">
        <v>262</v>
      </c>
      <c r="D248" s="272" t="s">
        <v>257</v>
      </c>
      <c r="E248" s="272" t="s">
        <v>258</v>
      </c>
      <c r="F248" s="272" t="s">
        <v>259</v>
      </c>
      <c r="G248" s="272" t="s">
        <v>260</v>
      </c>
      <c r="H248" s="273" t="s">
        <v>38</v>
      </c>
    </row>
    <row r="249" spans="2:8" ht="13.5" thickTop="1" x14ac:dyDescent="0.2">
      <c r="B249" s="253" t="s">
        <v>238</v>
      </c>
      <c r="C249" s="275"/>
      <c r="D249" s="275"/>
      <c r="E249" s="275"/>
      <c r="F249" s="275"/>
      <c r="G249" s="275"/>
      <c r="H249" s="276">
        <f t="shared" ref="H249:H264" si="24">SUM(C249:G249)</f>
        <v>0</v>
      </c>
    </row>
    <row r="250" spans="2:8" x14ac:dyDescent="0.2">
      <c r="B250" s="253" t="s">
        <v>239</v>
      </c>
      <c r="C250" s="275"/>
      <c r="D250" s="275"/>
      <c r="E250" s="275"/>
      <c r="F250" s="275"/>
      <c r="G250" s="275"/>
      <c r="H250" s="276">
        <f t="shared" si="24"/>
        <v>0</v>
      </c>
    </row>
    <row r="251" spans="2:8" x14ac:dyDescent="0.2">
      <c r="B251" s="253" t="s">
        <v>240</v>
      </c>
      <c r="C251" s="275"/>
      <c r="D251" s="275"/>
      <c r="E251" s="275"/>
      <c r="F251" s="275"/>
      <c r="G251" s="275"/>
      <c r="H251" s="276">
        <f t="shared" si="24"/>
        <v>0</v>
      </c>
    </row>
    <row r="252" spans="2:8" x14ac:dyDescent="0.2">
      <c r="B252" s="253" t="s">
        <v>241</v>
      </c>
      <c r="C252" s="275"/>
      <c r="D252" s="275"/>
      <c r="E252" s="275"/>
      <c r="F252" s="275"/>
      <c r="G252" s="275"/>
      <c r="H252" s="276">
        <f t="shared" si="24"/>
        <v>0</v>
      </c>
    </row>
    <row r="253" spans="2:8" x14ac:dyDescent="0.2">
      <c r="B253" s="253" t="s">
        <v>242</v>
      </c>
      <c r="C253" s="275"/>
      <c r="D253" s="275"/>
      <c r="E253" s="275"/>
      <c r="F253" s="275"/>
      <c r="G253" s="275"/>
      <c r="H253" s="276">
        <f t="shared" si="24"/>
        <v>0</v>
      </c>
    </row>
    <row r="254" spans="2:8" x14ac:dyDescent="0.2">
      <c r="B254" s="253" t="s">
        <v>243</v>
      </c>
      <c r="C254" s="275"/>
      <c r="D254" s="275"/>
      <c r="E254" s="275"/>
      <c r="F254" s="275"/>
      <c r="G254" s="275"/>
      <c r="H254" s="276">
        <f t="shared" si="24"/>
        <v>0</v>
      </c>
    </row>
    <row r="255" spans="2:8" x14ac:dyDescent="0.2">
      <c r="B255" s="253" t="s">
        <v>244</v>
      </c>
      <c r="C255" s="275"/>
      <c r="D255" s="275"/>
      <c r="E255" s="275"/>
      <c r="F255" s="275"/>
      <c r="G255" s="275"/>
      <c r="H255" s="276">
        <f t="shared" si="24"/>
        <v>0</v>
      </c>
    </row>
    <row r="256" spans="2:8" x14ac:dyDescent="0.2">
      <c r="B256" s="253" t="s">
        <v>245</v>
      </c>
      <c r="C256" s="275"/>
      <c r="D256" s="275"/>
      <c r="E256" s="275"/>
      <c r="F256" s="275"/>
      <c r="G256" s="275"/>
      <c r="H256" s="276">
        <f t="shared" si="24"/>
        <v>0</v>
      </c>
    </row>
    <row r="257" spans="2:8" x14ac:dyDescent="0.2">
      <c r="B257" s="253" t="s">
        <v>246</v>
      </c>
      <c r="C257" s="275"/>
      <c r="D257" s="275"/>
      <c r="E257" s="275"/>
      <c r="F257" s="275"/>
      <c r="G257" s="275"/>
      <c r="H257" s="276">
        <f t="shared" si="24"/>
        <v>0</v>
      </c>
    </row>
    <row r="258" spans="2:8" x14ac:dyDescent="0.2">
      <c r="B258" s="253" t="s">
        <v>247</v>
      </c>
      <c r="C258" s="275"/>
      <c r="D258" s="275"/>
      <c r="E258" s="275"/>
      <c r="F258" s="275"/>
      <c r="G258" s="275"/>
      <c r="H258" s="276">
        <f t="shared" si="24"/>
        <v>0</v>
      </c>
    </row>
    <row r="259" spans="2:8" x14ac:dyDescent="0.2">
      <c r="B259" s="253" t="s">
        <v>248</v>
      </c>
      <c r="C259" s="275"/>
      <c r="D259" s="275"/>
      <c r="E259" s="275"/>
      <c r="F259" s="275"/>
      <c r="G259" s="275"/>
      <c r="H259" s="276">
        <f t="shared" si="24"/>
        <v>0</v>
      </c>
    </row>
    <row r="260" spans="2:8" x14ac:dyDescent="0.2">
      <c r="B260" s="253" t="s">
        <v>249</v>
      </c>
      <c r="C260" s="275"/>
      <c r="D260" s="275"/>
      <c r="E260" s="275"/>
      <c r="F260" s="275"/>
      <c r="G260" s="275"/>
      <c r="H260" s="276">
        <f t="shared" si="24"/>
        <v>0</v>
      </c>
    </row>
    <row r="261" spans="2:8" x14ac:dyDescent="0.2">
      <c r="B261" s="253" t="s">
        <v>250</v>
      </c>
      <c r="C261" s="275"/>
      <c r="D261" s="275"/>
      <c r="E261" s="275"/>
      <c r="F261" s="275"/>
      <c r="G261" s="275"/>
      <c r="H261" s="276">
        <f t="shared" si="24"/>
        <v>0</v>
      </c>
    </row>
    <row r="262" spans="2:8" x14ac:dyDescent="0.2">
      <c r="B262" s="253" t="s">
        <v>251</v>
      </c>
      <c r="C262" s="275"/>
      <c r="D262" s="275"/>
      <c r="E262" s="275"/>
      <c r="F262" s="275"/>
      <c r="G262" s="275"/>
      <c r="H262" s="276">
        <f t="shared" si="24"/>
        <v>0</v>
      </c>
    </row>
    <row r="263" spans="2:8" x14ac:dyDescent="0.2">
      <c r="B263" s="253" t="s">
        <v>252</v>
      </c>
      <c r="C263" s="275"/>
      <c r="D263" s="275"/>
      <c r="E263" s="275"/>
      <c r="F263" s="275"/>
      <c r="G263" s="275"/>
      <c r="H263" s="276">
        <f t="shared" si="24"/>
        <v>0</v>
      </c>
    </row>
    <row r="264" spans="2:8" ht="13.5" thickBot="1" x14ac:dyDescent="0.25">
      <c r="B264" s="264" t="s">
        <v>261</v>
      </c>
      <c r="C264" s="265">
        <f>SUM(C249:C263)</f>
        <v>0</v>
      </c>
      <c r="D264" s="265">
        <f t="shared" ref="D264:G264" si="25">SUM(D249:D263)</f>
        <v>0</v>
      </c>
      <c r="E264" s="265">
        <f t="shared" si="25"/>
        <v>0</v>
      </c>
      <c r="F264" s="265">
        <f t="shared" si="25"/>
        <v>0</v>
      </c>
      <c r="G264" s="265">
        <f t="shared" si="25"/>
        <v>0</v>
      </c>
      <c r="H264" s="266">
        <f t="shared" si="24"/>
        <v>0</v>
      </c>
    </row>
    <row r="265" spans="2:8" ht="13.5" thickTop="1" x14ac:dyDescent="0.2"/>
    <row r="267" spans="2:8" x14ac:dyDescent="0.2">
      <c r="B267" s="267" t="s">
        <v>253</v>
      </c>
      <c r="C267" s="267"/>
      <c r="D267" s="267"/>
      <c r="E267" s="267"/>
      <c r="F267" s="267"/>
      <c r="G267" s="267"/>
      <c r="H267" s="267"/>
    </row>
    <row r="268" spans="2:8" ht="13.5" thickBot="1" x14ac:dyDescent="0.25">
      <c r="B268" s="269">
        <v>42705</v>
      </c>
      <c r="C268" s="269"/>
      <c r="D268" s="269"/>
      <c r="E268" s="269"/>
      <c r="F268" s="269"/>
      <c r="G268" s="269"/>
      <c r="H268" s="269"/>
    </row>
    <row r="269" spans="2:8" ht="27" thickTop="1" thickBot="1" x14ac:dyDescent="0.25">
      <c r="B269" s="271" t="s">
        <v>254</v>
      </c>
      <c r="C269" s="272" t="s">
        <v>255</v>
      </c>
      <c r="D269" s="272" t="s">
        <v>257</v>
      </c>
      <c r="E269" s="272" t="s">
        <v>258</v>
      </c>
      <c r="F269" s="272" t="s">
        <v>259</v>
      </c>
      <c r="G269" s="272" t="s">
        <v>260</v>
      </c>
      <c r="H269" s="273" t="s">
        <v>38</v>
      </c>
    </row>
    <row r="270" spans="2:8" ht="13.5" thickTop="1" x14ac:dyDescent="0.2">
      <c r="B270" s="253" t="s">
        <v>238</v>
      </c>
      <c r="C270" s="275"/>
      <c r="D270" s="275"/>
      <c r="E270" s="275"/>
      <c r="F270" s="275"/>
      <c r="G270" s="275"/>
      <c r="H270" s="276">
        <f t="shared" ref="H270:H285" si="26">SUM(C270:G270)</f>
        <v>0</v>
      </c>
    </row>
    <row r="271" spans="2:8" x14ac:dyDescent="0.2">
      <c r="B271" s="253" t="s">
        <v>239</v>
      </c>
      <c r="C271" s="275"/>
      <c r="D271" s="275"/>
      <c r="E271" s="275"/>
      <c r="F271" s="275"/>
      <c r="G271" s="275"/>
      <c r="H271" s="276">
        <f t="shared" si="26"/>
        <v>0</v>
      </c>
    </row>
    <row r="272" spans="2:8" x14ac:dyDescent="0.2">
      <c r="B272" s="253" t="s">
        <v>240</v>
      </c>
      <c r="C272" s="275"/>
      <c r="D272" s="275"/>
      <c r="E272" s="275"/>
      <c r="F272" s="275"/>
      <c r="G272" s="275"/>
      <c r="H272" s="276">
        <f t="shared" si="26"/>
        <v>0</v>
      </c>
    </row>
    <row r="273" spans="2:8" x14ac:dyDescent="0.2">
      <c r="B273" s="253" t="s">
        <v>241</v>
      </c>
      <c r="C273" s="275"/>
      <c r="D273" s="275"/>
      <c r="E273" s="275"/>
      <c r="F273" s="275"/>
      <c r="G273" s="275"/>
      <c r="H273" s="276">
        <f t="shared" si="26"/>
        <v>0</v>
      </c>
    </row>
    <row r="274" spans="2:8" x14ac:dyDescent="0.2">
      <c r="B274" s="253" t="s">
        <v>242</v>
      </c>
      <c r="C274" s="275"/>
      <c r="D274" s="275"/>
      <c r="E274" s="275"/>
      <c r="F274" s="275"/>
      <c r="G274" s="275"/>
      <c r="H274" s="276">
        <f t="shared" si="26"/>
        <v>0</v>
      </c>
    </row>
    <row r="275" spans="2:8" x14ac:dyDescent="0.2">
      <c r="B275" s="253" t="s">
        <v>243</v>
      </c>
      <c r="C275" s="275"/>
      <c r="D275" s="275"/>
      <c r="E275" s="275"/>
      <c r="F275" s="275"/>
      <c r="G275" s="275"/>
      <c r="H275" s="276">
        <f t="shared" si="26"/>
        <v>0</v>
      </c>
    </row>
    <row r="276" spans="2:8" x14ac:dyDescent="0.2">
      <c r="B276" s="253" t="s">
        <v>244</v>
      </c>
      <c r="C276" s="275"/>
      <c r="D276" s="275"/>
      <c r="E276" s="275"/>
      <c r="F276" s="275"/>
      <c r="G276" s="275"/>
      <c r="H276" s="276">
        <f t="shared" si="26"/>
        <v>0</v>
      </c>
    </row>
    <row r="277" spans="2:8" x14ac:dyDescent="0.2">
      <c r="B277" s="253" t="s">
        <v>245</v>
      </c>
      <c r="C277" s="275"/>
      <c r="D277" s="275"/>
      <c r="E277" s="275"/>
      <c r="F277" s="275"/>
      <c r="G277" s="275"/>
      <c r="H277" s="276">
        <f t="shared" si="26"/>
        <v>0</v>
      </c>
    </row>
    <row r="278" spans="2:8" x14ac:dyDescent="0.2">
      <c r="B278" s="253" t="s">
        <v>246</v>
      </c>
      <c r="C278" s="275"/>
      <c r="D278" s="275"/>
      <c r="E278" s="275"/>
      <c r="F278" s="275"/>
      <c r="G278" s="275"/>
      <c r="H278" s="276">
        <f t="shared" si="26"/>
        <v>0</v>
      </c>
    </row>
    <row r="279" spans="2:8" x14ac:dyDescent="0.2">
      <c r="B279" s="253" t="s">
        <v>247</v>
      </c>
      <c r="C279" s="275"/>
      <c r="D279" s="275"/>
      <c r="E279" s="275"/>
      <c r="F279" s="275"/>
      <c r="G279" s="275"/>
      <c r="H279" s="276">
        <f t="shared" si="26"/>
        <v>0</v>
      </c>
    </row>
    <row r="280" spans="2:8" x14ac:dyDescent="0.2">
      <c r="B280" s="253" t="s">
        <v>248</v>
      </c>
      <c r="C280" s="275"/>
      <c r="D280" s="275"/>
      <c r="E280" s="275"/>
      <c r="F280" s="275"/>
      <c r="G280" s="275"/>
      <c r="H280" s="276">
        <f t="shared" si="26"/>
        <v>0</v>
      </c>
    </row>
    <row r="281" spans="2:8" x14ac:dyDescent="0.2">
      <c r="B281" s="253" t="s">
        <v>249</v>
      </c>
      <c r="C281" s="275"/>
      <c r="D281" s="275"/>
      <c r="E281" s="275"/>
      <c r="F281" s="275"/>
      <c r="G281" s="275"/>
      <c r="H281" s="276">
        <f t="shared" si="26"/>
        <v>0</v>
      </c>
    </row>
    <row r="282" spans="2:8" x14ac:dyDescent="0.2">
      <c r="B282" s="253" t="s">
        <v>250</v>
      </c>
      <c r="C282" s="275"/>
      <c r="D282" s="275"/>
      <c r="E282" s="275"/>
      <c r="F282" s="275"/>
      <c r="G282" s="275"/>
      <c r="H282" s="276">
        <f t="shared" si="26"/>
        <v>0</v>
      </c>
    </row>
    <row r="283" spans="2:8" x14ac:dyDescent="0.2">
      <c r="B283" s="253" t="s">
        <v>251</v>
      </c>
      <c r="C283" s="275"/>
      <c r="D283" s="275"/>
      <c r="E283" s="275"/>
      <c r="F283" s="275"/>
      <c r="G283" s="275"/>
      <c r="H283" s="276">
        <f t="shared" si="26"/>
        <v>0</v>
      </c>
    </row>
    <row r="284" spans="2:8" x14ac:dyDescent="0.2">
      <c r="B284" s="253" t="s">
        <v>252</v>
      </c>
      <c r="C284" s="275"/>
      <c r="D284" s="275"/>
      <c r="E284" s="275"/>
      <c r="F284" s="275"/>
      <c r="G284" s="275"/>
      <c r="H284" s="276">
        <f t="shared" si="26"/>
        <v>0</v>
      </c>
    </row>
    <row r="285" spans="2:8" ht="13.5" thickBot="1" x14ac:dyDescent="0.25">
      <c r="B285" s="264" t="s">
        <v>261</v>
      </c>
      <c r="C285" s="265">
        <f>SUM(C270:C284)</f>
        <v>0</v>
      </c>
      <c r="D285" s="265">
        <f t="shared" ref="D285:G285" si="27">SUM(D270:D284)</f>
        <v>0</v>
      </c>
      <c r="E285" s="265">
        <f t="shared" si="27"/>
        <v>0</v>
      </c>
      <c r="F285" s="265">
        <f t="shared" si="27"/>
        <v>0</v>
      </c>
      <c r="G285" s="265">
        <f t="shared" si="27"/>
        <v>0</v>
      </c>
      <c r="H285" s="266">
        <f t="shared" si="26"/>
        <v>0</v>
      </c>
    </row>
    <row r="286" spans="2:8" ht="13.5" thickTop="1" x14ac:dyDescent="0.2"/>
  </sheetData>
  <mergeCells count="26">
    <mergeCell ref="B267:H267"/>
    <mergeCell ref="B268:H268"/>
    <mergeCell ref="B204:H204"/>
    <mergeCell ref="B205:H205"/>
    <mergeCell ref="B225:H225"/>
    <mergeCell ref="B226:H226"/>
    <mergeCell ref="B246:H246"/>
    <mergeCell ref="B247:H247"/>
    <mergeCell ref="B139:H139"/>
    <mergeCell ref="B140:H140"/>
    <mergeCell ref="B160:H160"/>
    <mergeCell ref="B161:H161"/>
    <mergeCell ref="B182:H182"/>
    <mergeCell ref="B183:H183"/>
    <mergeCell ref="B78:H78"/>
    <mergeCell ref="B79:H79"/>
    <mergeCell ref="B98:H98"/>
    <mergeCell ref="B99:H99"/>
    <mergeCell ref="B118:H118"/>
    <mergeCell ref="B119:H119"/>
    <mergeCell ref="B2:O2"/>
    <mergeCell ref="B3:O3"/>
    <mergeCell ref="B36:H36"/>
    <mergeCell ref="B37:H37"/>
    <mergeCell ref="B57:H57"/>
    <mergeCell ref="B58:H58"/>
  </mergeCells>
  <printOptions horizontalCentered="1"/>
  <pageMargins left="0.59055118110236227" right="0.19685039370078741" top="0.98425196850393704" bottom="0.19685039370078741" header="0" footer="0"/>
  <pageSetup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7"/>
  <sheetViews>
    <sheetView showGridLines="0" zoomScale="90" zoomScaleNormal="90" workbookViewId="0">
      <selection activeCell="R15" sqref="R15"/>
    </sheetView>
  </sheetViews>
  <sheetFormatPr baseColWidth="10" defaultRowHeight="12.75" x14ac:dyDescent="0.2"/>
  <cols>
    <col min="1" max="1" width="14.42578125" style="1" customWidth="1"/>
    <col min="2" max="2" width="20.42578125" style="1" customWidth="1"/>
    <col min="3" max="3" width="11.42578125" style="2" customWidth="1"/>
    <col min="4" max="4" width="10" style="295" bestFit="1" customWidth="1"/>
    <col min="5" max="5" width="10" style="3" bestFit="1" customWidth="1"/>
    <col min="6" max="10" width="8.85546875" style="1" bestFit="1" customWidth="1"/>
    <col min="11" max="11" width="12.28515625" style="1" customWidth="1"/>
    <col min="12" max="12" width="11.5703125" style="1" bestFit="1" customWidth="1"/>
    <col min="13" max="13" width="11.5703125" style="1" customWidth="1"/>
    <col min="14" max="14" width="10.85546875" style="1" bestFit="1" customWidth="1"/>
    <col min="15" max="15" width="16.28515625" style="1" customWidth="1"/>
    <col min="16" max="16" width="15.7109375" style="296" bestFit="1" customWidth="1"/>
    <col min="17" max="16384" width="11.42578125" style="1"/>
  </cols>
  <sheetData>
    <row r="1" spans="1:16" x14ac:dyDescent="0.2">
      <c r="A1" s="293"/>
      <c r="B1" s="293"/>
      <c r="C1" s="294"/>
    </row>
    <row r="2" spans="1:16" ht="15.75" x14ac:dyDescent="0.2">
      <c r="A2" s="297" t="s">
        <v>263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</row>
    <row r="3" spans="1:16" ht="15.75" thickBot="1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3.5" customHeight="1" thickTop="1" x14ac:dyDescent="0.2">
      <c r="A4" s="298" t="s">
        <v>264</v>
      </c>
      <c r="B4" s="298" t="s">
        <v>265</v>
      </c>
      <c r="C4" s="299" t="s">
        <v>3</v>
      </c>
      <c r="D4" s="299" t="s">
        <v>4</v>
      </c>
      <c r="E4" s="299" t="s">
        <v>225</v>
      </c>
      <c r="F4" s="299" t="s">
        <v>6</v>
      </c>
      <c r="G4" s="299" t="s">
        <v>210</v>
      </c>
      <c r="H4" s="299" t="s">
        <v>266</v>
      </c>
      <c r="I4" s="299" t="s">
        <v>9</v>
      </c>
      <c r="J4" s="299" t="s">
        <v>10</v>
      </c>
      <c r="K4" s="299" t="s">
        <v>11</v>
      </c>
      <c r="L4" s="299" t="s">
        <v>12</v>
      </c>
      <c r="M4" s="299" t="s">
        <v>13</v>
      </c>
      <c r="N4" s="299" t="s">
        <v>14</v>
      </c>
      <c r="O4" s="300" t="s">
        <v>267</v>
      </c>
      <c r="P4" s="1"/>
    </row>
    <row r="5" spans="1:16" ht="21" customHeight="1" x14ac:dyDescent="0.2">
      <c r="A5" s="301" t="s">
        <v>268</v>
      </c>
      <c r="B5" s="302"/>
      <c r="C5" s="303">
        <f t="shared" ref="C5:I5" si="0">SUM(C6:C351)</f>
        <v>1989611</v>
      </c>
      <c r="D5" s="303">
        <f t="shared" si="0"/>
        <v>2000248</v>
      </c>
      <c r="E5" s="304">
        <f t="shared" si="0"/>
        <v>2002631</v>
      </c>
      <c r="F5" s="304">
        <f t="shared" si="0"/>
        <v>2009222</v>
      </c>
      <c r="G5" s="304">
        <f t="shared" si="0"/>
        <v>2004559</v>
      </c>
      <c r="H5" s="304">
        <f t="shared" si="0"/>
        <v>1998784</v>
      </c>
      <c r="I5" s="304">
        <f t="shared" si="0"/>
        <v>2011002</v>
      </c>
      <c r="J5" s="304"/>
      <c r="K5" s="304"/>
      <c r="L5" s="304"/>
      <c r="M5" s="304"/>
      <c r="N5" s="304"/>
      <c r="O5" s="305">
        <f>AVERAGE(C5:N5)</f>
        <v>2002293.857142857</v>
      </c>
      <c r="P5" s="1"/>
    </row>
    <row r="6" spans="1:16" x14ac:dyDescent="0.2">
      <c r="A6" s="306">
        <v>15101</v>
      </c>
      <c r="B6" s="307" t="s">
        <v>269</v>
      </c>
      <c r="C6" s="308">
        <v>25315</v>
      </c>
      <c r="D6" s="308">
        <v>25474</v>
      </c>
      <c r="E6" s="308">
        <v>25619</v>
      </c>
      <c r="F6" s="308">
        <v>25745</v>
      </c>
      <c r="G6" s="308">
        <v>25663</v>
      </c>
      <c r="H6" s="308">
        <v>25650</v>
      </c>
      <c r="I6" s="308">
        <v>25748</v>
      </c>
      <c r="J6" s="308"/>
      <c r="K6" s="308"/>
      <c r="L6" s="308"/>
      <c r="M6" s="308"/>
      <c r="N6" s="308"/>
      <c r="O6" s="309">
        <f>AVERAGE(C6:N6)</f>
        <v>25602</v>
      </c>
      <c r="P6" s="1"/>
    </row>
    <row r="7" spans="1:16" x14ac:dyDescent="0.2">
      <c r="A7" s="306">
        <v>15102</v>
      </c>
      <c r="B7" s="307" t="s">
        <v>270</v>
      </c>
      <c r="C7" s="308">
        <v>164</v>
      </c>
      <c r="D7" s="308">
        <v>172</v>
      </c>
      <c r="E7" s="308">
        <v>168</v>
      </c>
      <c r="F7" s="308">
        <v>164</v>
      </c>
      <c r="G7" s="308">
        <v>162</v>
      </c>
      <c r="H7" s="308">
        <v>163</v>
      </c>
      <c r="I7" s="308">
        <v>165</v>
      </c>
      <c r="J7" s="308"/>
      <c r="K7" s="308"/>
      <c r="L7" s="308"/>
      <c r="M7" s="308"/>
      <c r="N7" s="308"/>
      <c r="O7" s="309">
        <f>AVERAGE(C7:N7)</f>
        <v>165.42857142857142</v>
      </c>
      <c r="P7" s="1"/>
    </row>
    <row r="8" spans="1:16" x14ac:dyDescent="0.2">
      <c r="A8" s="306">
        <v>15202</v>
      </c>
      <c r="B8" s="307" t="s">
        <v>271</v>
      </c>
      <c r="C8" s="308">
        <v>135</v>
      </c>
      <c r="D8" s="308">
        <v>135</v>
      </c>
      <c r="E8" s="308">
        <v>135</v>
      </c>
      <c r="F8" s="308">
        <v>129</v>
      </c>
      <c r="G8" s="308">
        <v>108</v>
      </c>
      <c r="H8" s="308">
        <v>141</v>
      </c>
      <c r="I8" s="308">
        <v>145</v>
      </c>
      <c r="J8" s="308"/>
      <c r="K8" s="308"/>
      <c r="L8" s="308"/>
      <c r="M8" s="308"/>
      <c r="N8" s="308"/>
      <c r="O8" s="309">
        <f t="shared" ref="O8:O71" si="1">AVERAGE(C8:N8)</f>
        <v>132.57142857142858</v>
      </c>
      <c r="P8" s="1"/>
    </row>
    <row r="9" spans="1:16" x14ac:dyDescent="0.2">
      <c r="A9" s="306">
        <v>15201</v>
      </c>
      <c r="B9" s="307" t="s">
        <v>272</v>
      </c>
      <c r="C9" s="308">
        <v>325</v>
      </c>
      <c r="D9" s="308">
        <v>329</v>
      </c>
      <c r="E9" s="308">
        <v>330</v>
      </c>
      <c r="F9" s="308">
        <v>340</v>
      </c>
      <c r="G9" s="308">
        <v>331</v>
      </c>
      <c r="H9" s="308">
        <v>328</v>
      </c>
      <c r="I9" s="308">
        <v>337</v>
      </c>
      <c r="J9" s="308"/>
      <c r="K9" s="308"/>
      <c r="L9" s="308"/>
      <c r="M9" s="308"/>
      <c r="N9" s="308"/>
      <c r="O9" s="309">
        <f t="shared" si="1"/>
        <v>331.42857142857144</v>
      </c>
      <c r="P9" s="1"/>
    </row>
    <row r="10" spans="1:16" x14ac:dyDescent="0.2">
      <c r="A10" s="306">
        <v>1107</v>
      </c>
      <c r="B10" s="307" t="s">
        <v>273</v>
      </c>
      <c r="C10" s="308">
        <f>18939+1</f>
        <v>18940</v>
      </c>
      <c r="D10" s="308">
        <v>19137</v>
      </c>
      <c r="E10" s="308">
        <v>19115</v>
      </c>
      <c r="F10" s="308">
        <v>19163</v>
      </c>
      <c r="G10" s="308">
        <v>19327</v>
      </c>
      <c r="H10" s="308">
        <f>19213+1</f>
        <v>19214</v>
      </c>
      <c r="I10" s="308">
        <v>19320</v>
      </c>
      <c r="J10" s="308"/>
      <c r="K10" s="308"/>
      <c r="L10" s="308"/>
      <c r="M10" s="308"/>
      <c r="N10" s="308"/>
      <c r="O10" s="309">
        <f t="shared" si="1"/>
        <v>19173.714285714286</v>
      </c>
      <c r="P10" s="1"/>
    </row>
    <row r="11" spans="1:16" x14ac:dyDescent="0.2">
      <c r="A11" s="306">
        <v>1402</v>
      </c>
      <c r="B11" s="307" t="s">
        <v>274</v>
      </c>
      <c r="C11" s="308">
        <v>326</v>
      </c>
      <c r="D11" s="308">
        <v>322</v>
      </c>
      <c r="E11" s="308">
        <v>317</v>
      </c>
      <c r="F11" s="308">
        <v>335</v>
      </c>
      <c r="G11" s="308">
        <v>336</v>
      </c>
      <c r="H11" s="308">
        <v>322</v>
      </c>
      <c r="I11" s="308">
        <v>318</v>
      </c>
      <c r="J11" s="308"/>
      <c r="K11" s="308"/>
      <c r="L11" s="308"/>
      <c r="M11" s="308"/>
      <c r="N11" s="308"/>
      <c r="O11" s="309">
        <f t="shared" si="1"/>
        <v>325.14285714285717</v>
      </c>
      <c r="P11" s="1"/>
    </row>
    <row r="12" spans="1:16" x14ac:dyDescent="0.2">
      <c r="A12" s="306">
        <v>1403</v>
      </c>
      <c r="B12" s="307" t="s">
        <v>275</v>
      </c>
      <c r="C12" s="308">
        <v>204</v>
      </c>
      <c r="D12" s="308">
        <v>201</v>
      </c>
      <c r="E12" s="308">
        <v>199</v>
      </c>
      <c r="F12" s="308">
        <v>202</v>
      </c>
      <c r="G12" s="308">
        <v>206</v>
      </c>
      <c r="H12" s="308">
        <v>200</v>
      </c>
      <c r="I12" s="308">
        <v>194</v>
      </c>
      <c r="J12" s="308"/>
      <c r="K12" s="308"/>
      <c r="L12" s="308"/>
      <c r="M12" s="308"/>
      <c r="N12" s="308"/>
      <c r="O12" s="309">
        <f t="shared" si="1"/>
        <v>200.85714285714286</v>
      </c>
      <c r="P12" s="1"/>
    </row>
    <row r="13" spans="1:16" x14ac:dyDescent="0.2">
      <c r="A13" s="306">
        <v>1404</v>
      </c>
      <c r="B13" s="307" t="s">
        <v>276</v>
      </c>
      <c r="C13" s="308">
        <v>614</v>
      </c>
      <c r="D13" s="308">
        <v>625</v>
      </c>
      <c r="E13" s="308">
        <v>637</v>
      </c>
      <c r="F13" s="308">
        <v>635</v>
      </c>
      <c r="G13" s="308">
        <v>630</v>
      </c>
      <c r="H13" s="308">
        <v>615</v>
      </c>
      <c r="I13" s="308">
        <v>620</v>
      </c>
      <c r="J13" s="308"/>
      <c r="K13" s="308"/>
      <c r="L13" s="308"/>
      <c r="M13" s="308"/>
      <c r="N13" s="308"/>
      <c r="O13" s="309">
        <f t="shared" si="1"/>
        <v>625.14285714285711</v>
      </c>
      <c r="P13" s="1"/>
    </row>
    <row r="14" spans="1:16" x14ac:dyDescent="0.2">
      <c r="A14" s="306">
        <v>1101</v>
      </c>
      <c r="B14" s="307" t="s">
        <v>277</v>
      </c>
      <c r="C14" s="308">
        <f>10581</f>
        <v>10581</v>
      </c>
      <c r="D14" s="308">
        <v>10575</v>
      </c>
      <c r="E14" s="308">
        <v>10554</v>
      </c>
      <c r="F14" s="308">
        <v>10572</v>
      </c>
      <c r="G14" s="308">
        <v>10471</v>
      </c>
      <c r="H14" s="308">
        <f>10238+2</f>
        <v>10240</v>
      </c>
      <c r="I14" s="308">
        <v>10193</v>
      </c>
      <c r="J14" s="308"/>
      <c r="K14" s="308"/>
      <c r="L14" s="308"/>
      <c r="M14" s="308"/>
      <c r="N14" s="308"/>
      <c r="O14" s="309">
        <f t="shared" si="1"/>
        <v>10455.142857142857</v>
      </c>
      <c r="P14" s="1"/>
    </row>
    <row r="15" spans="1:16" x14ac:dyDescent="0.2">
      <c r="A15" s="306">
        <v>1405</v>
      </c>
      <c r="B15" s="307" t="s">
        <v>278</v>
      </c>
      <c r="C15" s="308">
        <v>908</v>
      </c>
      <c r="D15" s="308">
        <v>931</v>
      </c>
      <c r="E15" s="308">
        <v>920</v>
      </c>
      <c r="F15" s="308">
        <v>925</v>
      </c>
      <c r="G15" s="308">
        <v>933</v>
      </c>
      <c r="H15" s="308">
        <v>952</v>
      </c>
      <c r="I15" s="308">
        <v>952</v>
      </c>
      <c r="J15" s="308"/>
      <c r="K15" s="308"/>
      <c r="L15" s="308"/>
      <c r="M15" s="308"/>
      <c r="N15" s="308"/>
      <c r="O15" s="309">
        <f t="shared" si="1"/>
        <v>931.57142857142856</v>
      </c>
      <c r="P15" s="1"/>
    </row>
    <row r="16" spans="1:16" x14ac:dyDescent="0.2">
      <c r="A16" s="306">
        <v>1401</v>
      </c>
      <c r="B16" s="307" t="s">
        <v>279</v>
      </c>
      <c r="C16" s="308">
        <v>2385</v>
      </c>
      <c r="D16" s="308">
        <v>2376</v>
      </c>
      <c r="E16" s="308">
        <v>2393</v>
      </c>
      <c r="F16" s="308">
        <v>2408</v>
      </c>
      <c r="G16" s="308">
        <v>2419</v>
      </c>
      <c r="H16" s="308">
        <v>2409</v>
      </c>
      <c r="I16" s="308">
        <v>2432</v>
      </c>
      <c r="J16" s="308"/>
      <c r="K16" s="308"/>
      <c r="L16" s="308"/>
      <c r="M16" s="308"/>
      <c r="N16" s="308"/>
      <c r="O16" s="309">
        <f t="shared" si="1"/>
        <v>2403.1428571428573</v>
      </c>
      <c r="P16" s="1"/>
    </row>
    <row r="17" spans="1:16" x14ac:dyDescent="0.2">
      <c r="A17" s="306">
        <v>2101</v>
      </c>
      <c r="B17" s="307" t="s">
        <v>240</v>
      </c>
      <c r="C17" s="308">
        <v>11240</v>
      </c>
      <c r="D17" s="308">
        <v>11343</v>
      </c>
      <c r="E17" s="308">
        <v>11360</v>
      </c>
      <c r="F17" s="308">
        <v>11399</v>
      </c>
      <c r="G17" s="308">
        <v>11429</v>
      </c>
      <c r="H17" s="308">
        <v>11402</v>
      </c>
      <c r="I17" s="308">
        <v>11478</v>
      </c>
      <c r="J17" s="308"/>
      <c r="K17" s="308"/>
      <c r="L17" s="308"/>
      <c r="M17" s="308"/>
      <c r="N17" s="308"/>
      <c r="O17" s="309">
        <f t="shared" si="1"/>
        <v>11378.714285714286</v>
      </c>
      <c r="P17" s="1"/>
    </row>
    <row r="18" spans="1:16" x14ac:dyDescent="0.2">
      <c r="A18" s="306">
        <v>2201</v>
      </c>
      <c r="B18" s="307" t="s">
        <v>280</v>
      </c>
      <c r="C18" s="308">
        <v>2461</v>
      </c>
      <c r="D18" s="308">
        <v>2475</v>
      </c>
      <c r="E18" s="308">
        <v>2495</v>
      </c>
      <c r="F18" s="308">
        <v>2497</v>
      </c>
      <c r="G18" s="308">
        <v>2580</v>
      </c>
      <c r="H18" s="308">
        <v>2663</v>
      </c>
      <c r="I18" s="308">
        <v>2733</v>
      </c>
      <c r="J18" s="308"/>
      <c r="K18" s="308"/>
      <c r="L18" s="308"/>
      <c r="M18" s="308"/>
      <c r="N18" s="308"/>
      <c r="O18" s="309">
        <f t="shared" si="1"/>
        <v>2557.7142857142858</v>
      </c>
      <c r="P18" s="1"/>
    </row>
    <row r="19" spans="1:16" x14ac:dyDescent="0.2">
      <c r="A19" s="306">
        <v>2302</v>
      </c>
      <c r="B19" s="307" t="s">
        <v>281</v>
      </c>
      <c r="C19" s="308">
        <v>138</v>
      </c>
      <c r="D19" s="308">
        <v>131</v>
      </c>
      <c r="E19" s="308">
        <v>131</v>
      </c>
      <c r="F19" s="308">
        <v>138</v>
      </c>
      <c r="G19" s="308">
        <v>141</v>
      </c>
      <c r="H19" s="308">
        <v>143</v>
      </c>
      <c r="I19" s="308">
        <v>148</v>
      </c>
      <c r="J19" s="308"/>
      <c r="K19" s="308"/>
      <c r="L19" s="308"/>
      <c r="M19" s="308"/>
      <c r="N19" s="308"/>
      <c r="O19" s="309">
        <f t="shared" si="1"/>
        <v>138.57142857142858</v>
      </c>
      <c r="P19" s="1"/>
    </row>
    <row r="20" spans="1:16" x14ac:dyDescent="0.2">
      <c r="A20" s="306">
        <v>2102</v>
      </c>
      <c r="B20" s="307" t="s">
        <v>282</v>
      </c>
      <c r="C20" s="308">
        <v>509</v>
      </c>
      <c r="D20" s="308">
        <v>503</v>
      </c>
      <c r="E20" s="308">
        <v>498</v>
      </c>
      <c r="F20" s="308">
        <v>493</v>
      </c>
      <c r="G20" s="308">
        <v>500</v>
      </c>
      <c r="H20" s="308">
        <v>487</v>
      </c>
      <c r="I20" s="308">
        <v>488</v>
      </c>
      <c r="J20" s="308"/>
      <c r="K20" s="308"/>
      <c r="L20" s="308"/>
      <c r="M20" s="308"/>
      <c r="N20" s="308"/>
      <c r="O20" s="309">
        <f t="shared" si="1"/>
        <v>496.85714285714283</v>
      </c>
      <c r="P20" s="1"/>
    </row>
    <row r="21" spans="1:16" x14ac:dyDescent="0.2">
      <c r="A21" s="306">
        <v>2202</v>
      </c>
      <c r="B21" s="307" t="s">
        <v>283</v>
      </c>
      <c r="C21" s="308">
        <v>0</v>
      </c>
      <c r="D21" s="308">
        <v>0</v>
      </c>
      <c r="E21" s="308">
        <v>0</v>
      </c>
      <c r="F21" s="308">
        <v>0</v>
      </c>
      <c r="G21" s="308">
        <v>0</v>
      </c>
      <c r="H21" s="308">
        <v>0</v>
      </c>
      <c r="I21" s="308">
        <v>0</v>
      </c>
      <c r="J21" s="308"/>
      <c r="K21" s="308"/>
      <c r="L21" s="308"/>
      <c r="M21" s="308"/>
      <c r="N21" s="308"/>
      <c r="O21" s="309">
        <f t="shared" si="1"/>
        <v>0</v>
      </c>
      <c r="P21" s="1"/>
    </row>
    <row r="22" spans="1:16" x14ac:dyDescent="0.2">
      <c r="A22" s="306">
        <v>2203</v>
      </c>
      <c r="B22" s="307" t="s">
        <v>284</v>
      </c>
      <c r="C22" s="308">
        <v>595</v>
      </c>
      <c r="D22" s="308">
        <v>604</v>
      </c>
      <c r="E22" s="308">
        <v>604</v>
      </c>
      <c r="F22" s="308">
        <v>595</v>
      </c>
      <c r="G22" s="308">
        <v>597</v>
      </c>
      <c r="H22" s="308">
        <v>575</v>
      </c>
      <c r="I22" s="308">
        <v>565</v>
      </c>
      <c r="J22" s="308"/>
      <c r="K22" s="308"/>
      <c r="L22" s="308"/>
      <c r="M22" s="308"/>
      <c r="N22" s="308"/>
      <c r="O22" s="309">
        <f t="shared" si="1"/>
        <v>590.71428571428567</v>
      </c>
      <c r="P22" s="1"/>
    </row>
    <row r="23" spans="1:16" x14ac:dyDescent="0.2">
      <c r="A23" s="306">
        <v>2103</v>
      </c>
      <c r="B23" s="307" t="s">
        <v>285</v>
      </c>
      <c r="C23" s="308">
        <v>139</v>
      </c>
      <c r="D23" s="308">
        <v>151</v>
      </c>
      <c r="E23" s="308">
        <v>158</v>
      </c>
      <c r="F23" s="308">
        <v>160</v>
      </c>
      <c r="G23" s="308">
        <v>176</v>
      </c>
      <c r="H23" s="308">
        <v>185</v>
      </c>
      <c r="I23" s="308">
        <v>183</v>
      </c>
      <c r="J23" s="308"/>
      <c r="K23" s="308"/>
      <c r="L23" s="308"/>
      <c r="M23" s="308"/>
      <c r="N23" s="308"/>
      <c r="O23" s="309">
        <f t="shared" si="1"/>
        <v>164.57142857142858</v>
      </c>
      <c r="P23" s="1"/>
    </row>
    <row r="24" spans="1:16" x14ac:dyDescent="0.2">
      <c r="A24" s="306">
        <v>2104</v>
      </c>
      <c r="B24" s="307" t="s">
        <v>286</v>
      </c>
      <c r="C24" s="308">
        <v>1265</v>
      </c>
      <c r="D24" s="308">
        <v>1268</v>
      </c>
      <c r="E24" s="308">
        <v>1292</v>
      </c>
      <c r="F24" s="308">
        <v>1315</v>
      </c>
      <c r="G24" s="308">
        <v>1370</v>
      </c>
      <c r="H24" s="308">
        <v>1306</v>
      </c>
      <c r="I24" s="308">
        <v>1300</v>
      </c>
      <c r="J24" s="308"/>
      <c r="K24" s="308"/>
      <c r="L24" s="308"/>
      <c r="M24" s="308"/>
      <c r="N24" s="308"/>
      <c r="O24" s="309">
        <f t="shared" si="1"/>
        <v>1302.2857142857142</v>
      </c>
      <c r="P24" s="1"/>
    </row>
    <row r="25" spans="1:16" x14ac:dyDescent="0.2">
      <c r="A25" s="306">
        <v>2301</v>
      </c>
      <c r="B25" s="307" t="s">
        <v>287</v>
      </c>
      <c r="C25" s="308">
        <v>5217</v>
      </c>
      <c r="D25" s="308">
        <v>5307</v>
      </c>
      <c r="E25" s="308">
        <v>5293</v>
      </c>
      <c r="F25" s="308">
        <v>5343</v>
      </c>
      <c r="G25" s="308">
        <v>5295</v>
      </c>
      <c r="H25" s="308">
        <v>5254</v>
      </c>
      <c r="I25" s="308">
        <v>5334</v>
      </c>
      <c r="J25" s="308"/>
      <c r="K25" s="308"/>
      <c r="L25" s="308"/>
      <c r="M25" s="308"/>
      <c r="N25" s="308"/>
      <c r="O25" s="309">
        <f t="shared" si="1"/>
        <v>5291.8571428571431</v>
      </c>
      <c r="P25" s="1"/>
    </row>
    <row r="26" spans="1:16" x14ac:dyDescent="0.2">
      <c r="A26" s="306">
        <v>3302</v>
      </c>
      <c r="B26" s="307" t="s">
        <v>288</v>
      </c>
      <c r="C26" s="308">
        <v>1010</v>
      </c>
      <c r="D26" s="308">
        <v>1040</v>
      </c>
      <c r="E26" s="308">
        <v>1036</v>
      </c>
      <c r="F26" s="308">
        <v>1039</v>
      </c>
      <c r="G26" s="308">
        <v>1023</v>
      </c>
      <c r="H26" s="308">
        <v>1030</v>
      </c>
      <c r="I26" s="308">
        <v>1034</v>
      </c>
      <c r="J26" s="308"/>
      <c r="K26" s="308"/>
      <c r="L26" s="308"/>
      <c r="M26" s="308"/>
      <c r="N26" s="308"/>
      <c r="O26" s="309">
        <f t="shared" si="1"/>
        <v>1030.2857142857142</v>
      </c>
      <c r="P26" s="1"/>
    </row>
    <row r="27" spans="1:16" x14ac:dyDescent="0.2">
      <c r="A27" s="306">
        <v>3102</v>
      </c>
      <c r="B27" s="307" t="s">
        <v>289</v>
      </c>
      <c r="C27" s="308">
        <v>3617</v>
      </c>
      <c r="D27" s="308">
        <v>3581</v>
      </c>
      <c r="E27" s="308">
        <v>3604</v>
      </c>
      <c r="F27" s="308">
        <v>3635</v>
      </c>
      <c r="G27" s="308">
        <v>3478</v>
      </c>
      <c r="H27" s="308">
        <v>3414</v>
      </c>
      <c r="I27" s="308">
        <v>3442</v>
      </c>
      <c r="J27" s="308"/>
      <c r="K27" s="308"/>
      <c r="L27" s="308"/>
      <c r="M27" s="308"/>
      <c r="N27" s="308"/>
      <c r="O27" s="309">
        <f t="shared" si="1"/>
        <v>3538.7142857142858</v>
      </c>
      <c r="P27" s="1"/>
    </row>
    <row r="28" spans="1:16" x14ac:dyDescent="0.2">
      <c r="A28" s="306">
        <v>3201</v>
      </c>
      <c r="B28" s="307" t="s">
        <v>290</v>
      </c>
      <c r="C28" s="308">
        <v>1586</v>
      </c>
      <c r="D28" s="308">
        <v>1642</v>
      </c>
      <c r="E28" s="308">
        <v>1656</v>
      </c>
      <c r="F28" s="308">
        <v>1682</v>
      </c>
      <c r="G28" s="308">
        <v>1610</v>
      </c>
      <c r="H28" s="308">
        <v>1577</v>
      </c>
      <c r="I28" s="308">
        <v>1587</v>
      </c>
      <c r="J28" s="308"/>
      <c r="K28" s="308"/>
      <c r="L28" s="308"/>
      <c r="M28" s="308"/>
      <c r="N28" s="308"/>
      <c r="O28" s="309">
        <f t="shared" si="1"/>
        <v>1620</v>
      </c>
      <c r="P28" s="1"/>
    </row>
    <row r="29" spans="1:16" x14ac:dyDescent="0.2">
      <c r="A29" s="306">
        <v>3101</v>
      </c>
      <c r="B29" s="307" t="s">
        <v>291</v>
      </c>
      <c r="C29" s="308">
        <v>13298</v>
      </c>
      <c r="D29" s="308">
        <v>13497</v>
      </c>
      <c r="E29" s="308">
        <v>13580</v>
      </c>
      <c r="F29" s="308">
        <v>13687</v>
      </c>
      <c r="G29" s="308">
        <v>13282</v>
      </c>
      <c r="H29" s="308">
        <v>12842</v>
      </c>
      <c r="I29" s="308">
        <v>13232</v>
      </c>
      <c r="J29" s="308"/>
      <c r="K29" s="308"/>
      <c r="L29" s="308"/>
      <c r="M29" s="308"/>
      <c r="N29" s="308"/>
      <c r="O29" s="309">
        <f t="shared" si="1"/>
        <v>13345.428571428571</v>
      </c>
      <c r="P29" s="1"/>
    </row>
    <row r="30" spans="1:16" x14ac:dyDescent="0.2">
      <c r="A30" s="306">
        <v>3202</v>
      </c>
      <c r="B30" s="307" t="s">
        <v>292</v>
      </c>
      <c r="C30" s="308">
        <v>1075</v>
      </c>
      <c r="D30" s="308">
        <v>1084</v>
      </c>
      <c r="E30" s="308">
        <v>1101</v>
      </c>
      <c r="F30" s="308">
        <v>1092</v>
      </c>
      <c r="G30" s="308">
        <v>1061</v>
      </c>
      <c r="H30" s="308">
        <v>1039</v>
      </c>
      <c r="I30" s="308">
        <v>1035</v>
      </c>
      <c r="J30" s="308"/>
      <c r="K30" s="308"/>
      <c r="L30" s="308"/>
      <c r="M30" s="308"/>
      <c r="N30" s="308"/>
      <c r="O30" s="309">
        <f t="shared" si="1"/>
        <v>1069.5714285714287</v>
      </c>
      <c r="P30" s="1"/>
    </row>
    <row r="31" spans="1:16" x14ac:dyDescent="0.2">
      <c r="A31" s="306">
        <v>3303</v>
      </c>
      <c r="B31" s="307" t="s">
        <v>293</v>
      </c>
      <c r="C31" s="308">
        <v>1311</v>
      </c>
      <c r="D31" s="308">
        <v>1312</v>
      </c>
      <c r="E31" s="308">
        <v>1309</v>
      </c>
      <c r="F31" s="308">
        <v>1304</v>
      </c>
      <c r="G31" s="308">
        <v>1278</v>
      </c>
      <c r="H31" s="308">
        <v>1272</v>
      </c>
      <c r="I31" s="308">
        <v>1301</v>
      </c>
      <c r="J31" s="308"/>
      <c r="K31" s="308"/>
      <c r="L31" s="308"/>
      <c r="M31" s="308"/>
      <c r="N31" s="308"/>
      <c r="O31" s="309">
        <f t="shared" si="1"/>
        <v>1298.1428571428571</v>
      </c>
      <c r="P31" s="1"/>
    </row>
    <row r="32" spans="1:16" x14ac:dyDescent="0.2">
      <c r="A32" s="306">
        <v>3304</v>
      </c>
      <c r="B32" s="307" t="s">
        <v>294</v>
      </c>
      <c r="C32" s="308">
        <v>1848</v>
      </c>
      <c r="D32" s="308">
        <v>1848</v>
      </c>
      <c r="E32" s="308">
        <v>1859</v>
      </c>
      <c r="F32" s="308">
        <v>1885</v>
      </c>
      <c r="G32" s="308">
        <v>1884</v>
      </c>
      <c r="H32" s="308">
        <v>1864</v>
      </c>
      <c r="I32" s="308">
        <v>1883</v>
      </c>
      <c r="J32" s="308"/>
      <c r="K32" s="308"/>
      <c r="L32" s="308"/>
      <c r="M32" s="308"/>
      <c r="N32" s="308"/>
      <c r="O32" s="309">
        <f t="shared" si="1"/>
        <v>1867.2857142857142</v>
      </c>
      <c r="P32" s="1"/>
    </row>
    <row r="33" spans="1:16" x14ac:dyDescent="0.2">
      <c r="A33" s="306">
        <v>3103</v>
      </c>
      <c r="B33" s="307" t="s">
        <v>295</v>
      </c>
      <c r="C33" s="308">
        <v>3244</v>
      </c>
      <c r="D33" s="308">
        <v>3271</v>
      </c>
      <c r="E33" s="308">
        <v>3303</v>
      </c>
      <c r="F33" s="308">
        <v>3337</v>
      </c>
      <c r="G33" s="308">
        <v>3183</v>
      </c>
      <c r="H33" s="308">
        <v>3149</v>
      </c>
      <c r="I33" s="308">
        <v>3233</v>
      </c>
      <c r="J33" s="308"/>
      <c r="K33" s="308"/>
      <c r="L33" s="308"/>
      <c r="M33" s="308"/>
      <c r="N33" s="308"/>
      <c r="O33" s="309">
        <f t="shared" si="1"/>
        <v>3245.7142857142858</v>
      </c>
      <c r="P33" s="1"/>
    </row>
    <row r="34" spans="1:16" x14ac:dyDescent="0.2">
      <c r="A34" s="306">
        <v>3301</v>
      </c>
      <c r="B34" s="307" t="s">
        <v>296</v>
      </c>
      <c r="C34" s="308">
        <v>7527</v>
      </c>
      <c r="D34" s="308">
        <v>7543</v>
      </c>
      <c r="E34" s="308">
        <v>7623</v>
      </c>
      <c r="F34" s="308">
        <v>7669</v>
      </c>
      <c r="G34" s="308">
        <v>7471</v>
      </c>
      <c r="H34" s="308">
        <v>7283</v>
      </c>
      <c r="I34" s="308">
        <v>7406</v>
      </c>
      <c r="J34" s="308"/>
      <c r="K34" s="308"/>
      <c r="L34" s="308"/>
      <c r="M34" s="308"/>
      <c r="N34" s="308"/>
      <c r="O34" s="309">
        <f t="shared" si="1"/>
        <v>7503.1428571428569</v>
      </c>
      <c r="P34" s="1"/>
    </row>
    <row r="35" spans="1:16" x14ac:dyDescent="0.2">
      <c r="A35" s="306">
        <v>4103</v>
      </c>
      <c r="B35" s="307" t="s">
        <v>297</v>
      </c>
      <c r="C35" s="308">
        <v>1915</v>
      </c>
      <c r="D35" s="308">
        <v>1907</v>
      </c>
      <c r="E35" s="308">
        <v>1915</v>
      </c>
      <c r="F35" s="308">
        <v>1904</v>
      </c>
      <c r="G35" s="308">
        <v>1868</v>
      </c>
      <c r="H35" s="308">
        <v>1886</v>
      </c>
      <c r="I35" s="308">
        <v>1886</v>
      </c>
      <c r="J35" s="308"/>
      <c r="K35" s="308"/>
      <c r="L35" s="308"/>
      <c r="M35" s="308"/>
      <c r="N35" s="308"/>
      <c r="O35" s="309">
        <f t="shared" si="1"/>
        <v>1897.2857142857142</v>
      </c>
      <c r="P35" s="1"/>
    </row>
    <row r="36" spans="1:16" x14ac:dyDescent="0.2">
      <c r="A36" s="306">
        <v>4202</v>
      </c>
      <c r="B36" s="307" t="s">
        <v>298</v>
      </c>
      <c r="C36" s="308">
        <v>2018</v>
      </c>
      <c r="D36" s="308">
        <v>2048</v>
      </c>
      <c r="E36" s="308">
        <v>2059</v>
      </c>
      <c r="F36" s="308">
        <v>2052</v>
      </c>
      <c r="G36" s="308">
        <v>1998</v>
      </c>
      <c r="H36" s="308">
        <v>1985</v>
      </c>
      <c r="I36" s="308">
        <v>1996</v>
      </c>
      <c r="J36" s="308"/>
      <c r="K36" s="308"/>
      <c r="L36" s="308"/>
      <c r="M36" s="308"/>
      <c r="N36" s="308"/>
      <c r="O36" s="309">
        <f t="shared" si="1"/>
        <v>2022.2857142857142</v>
      </c>
      <c r="P36" s="1"/>
    </row>
    <row r="37" spans="1:16" x14ac:dyDescent="0.2">
      <c r="A37" s="306">
        <v>4302</v>
      </c>
      <c r="B37" s="307" t="s">
        <v>299</v>
      </c>
      <c r="C37" s="308">
        <v>2796</v>
      </c>
      <c r="D37" s="308">
        <v>2802</v>
      </c>
      <c r="E37" s="308">
        <v>2791</v>
      </c>
      <c r="F37" s="308">
        <v>2790</v>
      </c>
      <c r="G37" s="308">
        <v>2752</v>
      </c>
      <c r="H37" s="308">
        <v>2742</v>
      </c>
      <c r="I37" s="308">
        <v>2766</v>
      </c>
      <c r="J37" s="308"/>
      <c r="K37" s="308"/>
      <c r="L37" s="308"/>
      <c r="M37" s="308"/>
      <c r="N37" s="308"/>
      <c r="O37" s="309">
        <f t="shared" si="1"/>
        <v>2777</v>
      </c>
      <c r="P37" s="1"/>
    </row>
    <row r="38" spans="1:16" x14ac:dyDescent="0.2">
      <c r="A38" s="306">
        <v>4102</v>
      </c>
      <c r="B38" s="307" t="s">
        <v>242</v>
      </c>
      <c r="C38" s="308">
        <v>26117</v>
      </c>
      <c r="D38" s="308">
        <v>26309</v>
      </c>
      <c r="E38" s="308">
        <v>26429</v>
      </c>
      <c r="F38" s="308">
        <v>26541</v>
      </c>
      <c r="G38" s="308">
        <v>26534</v>
      </c>
      <c r="H38" s="308">
        <v>26427</v>
      </c>
      <c r="I38" s="308">
        <v>26624</v>
      </c>
      <c r="J38" s="308"/>
      <c r="K38" s="308"/>
      <c r="L38" s="308"/>
      <c r="M38" s="308"/>
      <c r="N38" s="308"/>
      <c r="O38" s="309">
        <f t="shared" si="1"/>
        <v>26425.857142857141</v>
      </c>
      <c r="P38" s="1"/>
    </row>
    <row r="39" spans="1:16" x14ac:dyDescent="0.2">
      <c r="A39" s="306">
        <v>4201</v>
      </c>
      <c r="B39" s="307" t="s">
        <v>300</v>
      </c>
      <c r="C39" s="308">
        <v>5444</v>
      </c>
      <c r="D39" s="308">
        <v>5476</v>
      </c>
      <c r="E39" s="308">
        <v>5462</v>
      </c>
      <c r="F39" s="308">
        <v>5498</v>
      </c>
      <c r="G39" s="308">
        <v>5490</v>
      </c>
      <c r="H39" s="308">
        <v>5499</v>
      </c>
      <c r="I39" s="308">
        <v>5545</v>
      </c>
      <c r="J39" s="308"/>
      <c r="K39" s="308"/>
      <c r="L39" s="308"/>
      <c r="M39" s="308"/>
      <c r="N39" s="308"/>
      <c r="O39" s="309">
        <f t="shared" si="1"/>
        <v>5487.7142857142853</v>
      </c>
      <c r="P39" s="1"/>
    </row>
    <row r="40" spans="1:16" x14ac:dyDescent="0.2">
      <c r="A40" s="306">
        <v>4104</v>
      </c>
      <c r="B40" s="307" t="s">
        <v>301</v>
      </c>
      <c r="C40" s="308">
        <v>1276</v>
      </c>
      <c r="D40" s="308">
        <v>1331</v>
      </c>
      <c r="E40" s="308">
        <v>1341</v>
      </c>
      <c r="F40" s="308">
        <v>1333</v>
      </c>
      <c r="G40" s="308">
        <v>1353</v>
      </c>
      <c r="H40" s="308">
        <v>1334</v>
      </c>
      <c r="I40" s="308">
        <v>1335</v>
      </c>
      <c r="J40" s="308"/>
      <c r="K40" s="308"/>
      <c r="L40" s="308"/>
      <c r="M40" s="308"/>
      <c r="N40" s="308"/>
      <c r="O40" s="309">
        <f t="shared" si="1"/>
        <v>1329</v>
      </c>
      <c r="P40" s="1"/>
    </row>
    <row r="41" spans="1:16" x14ac:dyDescent="0.2">
      <c r="A41" s="306">
        <v>4101</v>
      </c>
      <c r="B41" s="307" t="s">
        <v>302</v>
      </c>
      <c r="C41" s="308">
        <v>18463</v>
      </c>
      <c r="D41" s="308">
        <v>18597</v>
      </c>
      <c r="E41" s="308">
        <v>18587</v>
      </c>
      <c r="F41" s="308">
        <v>18631</v>
      </c>
      <c r="G41" s="308">
        <v>18717</v>
      </c>
      <c r="H41" s="308">
        <v>18706</v>
      </c>
      <c r="I41" s="308">
        <v>18822</v>
      </c>
      <c r="J41" s="308"/>
      <c r="K41" s="308"/>
      <c r="L41" s="308"/>
      <c r="M41" s="308"/>
      <c r="N41" s="308"/>
      <c r="O41" s="309">
        <f t="shared" si="1"/>
        <v>18646.142857142859</v>
      </c>
      <c r="P41" s="1"/>
    </row>
    <row r="42" spans="1:16" x14ac:dyDescent="0.2">
      <c r="A42" s="306">
        <v>4203</v>
      </c>
      <c r="B42" s="307" t="s">
        <v>303</v>
      </c>
      <c r="C42" s="308">
        <v>4062</v>
      </c>
      <c r="D42" s="308">
        <v>4053</v>
      </c>
      <c r="E42" s="308">
        <v>4053</v>
      </c>
      <c r="F42" s="308">
        <v>4081</v>
      </c>
      <c r="G42" s="308">
        <v>4045</v>
      </c>
      <c r="H42" s="308">
        <v>4021</v>
      </c>
      <c r="I42" s="308">
        <v>4052</v>
      </c>
      <c r="J42" s="308"/>
      <c r="K42" s="308"/>
      <c r="L42" s="308"/>
      <c r="M42" s="308"/>
      <c r="N42" s="308"/>
      <c r="O42" s="309">
        <f t="shared" si="1"/>
        <v>4052.4285714285716</v>
      </c>
      <c r="P42" s="1"/>
    </row>
    <row r="43" spans="1:16" x14ac:dyDescent="0.2">
      <c r="A43" s="306">
        <v>4303</v>
      </c>
      <c r="B43" s="307" t="s">
        <v>304</v>
      </c>
      <c r="C43" s="308">
        <v>7057</v>
      </c>
      <c r="D43" s="308">
        <v>7080</v>
      </c>
      <c r="E43" s="308">
        <v>7108</v>
      </c>
      <c r="F43" s="308">
        <v>7127</v>
      </c>
      <c r="G43" s="308">
        <v>7100</v>
      </c>
      <c r="H43" s="308">
        <v>7068</v>
      </c>
      <c r="I43" s="308">
        <v>7069</v>
      </c>
      <c r="J43" s="308"/>
      <c r="K43" s="308"/>
      <c r="L43" s="308"/>
      <c r="M43" s="308"/>
      <c r="N43" s="308"/>
      <c r="O43" s="309">
        <f t="shared" si="1"/>
        <v>7087</v>
      </c>
      <c r="P43" s="1"/>
    </row>
    <row r="44" spans="1:16" x14ac:dyDescent="0.2">
      <c r="A44" s="306">
        <v>4301</v>
      </c>
      <c r="B44" s="307" t="s">
        <v>305</v>
      </c>
      <c r="C44" s="308">
        <v>12474</v>
      </c>
      <c r="D44" s="308">
        <v>12629</v>
      </c>
      <c r="E44" s="308">
        <v>12621</v>
      </c>
      <c r="F44" s="308">
        <v>12655</v>
      </c>
      <c r="G44" s="308">
        <v>12649</v>
      </c>
      <c r="H44" s="308">
        <v>12536</v>
      </c>
      <c r="I44" s="308">
        <v>12567</v>
      </c>
      <c r="J44" s="308"/>
      <c r="K44" s="308"/>
      <c r="L44" s="308"/>
      <c r="M44" s="308"/>
      <c r="N44" s="308"/>
      <c r="O44" s="309">
        <f t="shared" si="1"/>
        <v>12590.142857142857</v>
      </c>
      <c r="P44" s="1"/>
    </row>
    <row r="45" spans="1:16" x14ac:dyDescent="0.2">
      <c r="A45" s="306">
        <v>4105</v>
      </c>
      <c r="B45" s="307" t="s">
        <v>306</v>
      </c>
      <c r="C45" s="308">
        <v>780</v>
      </c>
      <c r="D45" s="308">
        <v>799</v>
      </c>
      <c r="E45" s="308">
        <v>795</v>
      </c>
      <c r="F45" s="308">
        <v>795</v>
      </c>
      <c r="G45" s="308">
        <v>788</v>
      </c>
      <c r="H45" s="308">
        <v>780</v>
      </c>
      <c r="I45" s="308">
        <v>807</v>
      </c>
      <c r="J45" s="308"/>
      <c r="K45" s="308"/>
      <c r="L45" s="308"/>
      <c r="M45" s="308"/>
      <c r="N45" s="308"/>
      <c r="O45" s="309">
        <f t="shared" si="1"/>
        <v>792</v>
      </c>
      <c r="P45" s="1"/>
    </row>
    <row r="46" spans="1:16" x14ac:dyDescent="0.2">
      <c r="A46" s="306">
        <v>4304</v>
      </c>
      <c r="B46" s="307" t="s">
        <v>307</v>
      </c>
      <c r="C46" s="308">
        <v>2605</v>
      </c>
      <c r="D46" s="308">
        <v>2658</v>
      </c>
      <c r="E46" s="308">
        <v>2658</v>
      </c>
      <c r="F46" s="308">
        <v>2644</v>
      </c>
      <c r="G46" s="308">
        <v>2620</v>
      </c>
      <c r="H46" s="308">
        <v>2635</v>
      </c>
      <c r="I46" s="308">
        <v>2680</v>
      </c>
      <c r="J46" s="308"/>
      <c r="K46" s="308"/>
      <c r="L46" s="308"/>
      <c r="M46" s="308"/>
      <c r="N46" s="308"/>
      <c r="O46" s="309">
        <f t="shared" si="1"/>
        <v>2642.8571428571427</v>
      </c>
      <c r="P46" s="1"/>
    </row>
    <row r="47" spans="1:16" x14ac:dyDescent="0.2">
      <c r="A47" s="306">
        <v>4305</v>
      </c>
      <c r="B47" s="307" t="s">
        <v>308</v>
      </c>
      <c r="C47" s="308">
        <v>1086</v>
      </c>
      <c r="D47" s="308">
        <v>1085</v>
      </c>
      <c r="E47" s="308">
        <v>1087</v>
      </c>
      <c r="F47" s="308">
        <v>1074</v>
      </c>
      <c r="G47" s="308">
        <v>1084</v>
      </c>
      <c r="H47" s="308">
        <v>1069</v>
      </c>
      <c r="I47" s="308">
        <v>1070</v>
      </c>
      <c r="J47" s="308"/>
      <c r="K47" s="308"/>
      <c r="L47" s="308"/>
      <c r="M47" s="308"/>
      <c r="N47" s="308"/>
      <c r="O47" s="309">
        <f t="shared" si="1"/>
        <v>1079.2857142857142</v>
      </c>
      <c r="P47" s="1"/>
    </row>
    <row r="48" spans="1:16" x14ac:dyDescent="0.2">
      <c r="A48" s="306">
        <v>4204</v>
      </c>
      <c r="B48" s="307" t="s">
        <v>309</v>
      </c>
      <c r="C48" s="308">
        <v>4613</v>
      </c>
      <c r="D48" s="308">
        <v>4634</v>
      </c>
      <c r="E48" s="308">
        <v>4649</v>
      </c>
      <c r="F48" s="308">
        <v>4651</v>
      </c>
      <c r="G48" s="308">
        <v>4645</v>
      </c>
      <c r="H48" s="308">
        <v>4641</v>
      </c>
      <c r="I48" s="308">
        <v>4650</v>
      </c>
      <c r="J48" s="308"/>
      <c r="K48" s="308"/>
      <c r="L48" s="308"/>
      <c r="M48" s="308"/>
      <c r="N48" s="308"/>
      <c r="O48" s="309">
        <f t="shared" si="1"/>
        <v>4640.4285714285716</v>
      </c>
      <c r="P48" s="1"/>
    </row>
    <row r="49" spans="1:16" x14ac:dyDescent="0.2">
      <c r="A49" s="306">
        <v>4106</v>
      </c>
      <c r="B49" s="307" t="s">
        <v>310</v>
      </c>
      <c r="C49" s="308">
        <v>5096</v>
      </c>
      <c r="D49" s="308">
        <v>5088</v>
      </c>
      <c r="E49" s="308">
        <v>5121</v>
      </c>
      <c r="F49" s="308">
        <v>5123</v>
      </c>
      <c r="G49" s="308">
        <v>5081</v>
      </c>
      <c r="H49" s="308">
        <v>5043</v>
      </c>
      <c r="I49" s="308">
        <v>5078</v>
      </c>
      <c r="J49" s="308"/>
      <c r="K49" s="308"/>
      <c r="L49" s="308"/>
      <c r="M49" s="308"/>
      <c r="N49" s="308"/>
      <c r="O49" s="309">
        <f t="shared" si="1"/>
        <v>5090</v>
      </c>
      <c r="P49" s="1"/>
    </row>
    <row r="50" spans="1:16" x14ac:dyDescent="0.2">
      <c r="A50" s="306">
        <v>5602</v>
      </c>
      <c r="B50" s="307" t="s">
        <v>311</v>
      </c>
      <c r="C50" s="308">
        <v>1334</v>
      </c>
      <c r="D50" s="308">
        <v>1345</v>
      </c>
      <c r="E50" s="308">
        <v>1318</v>
      </c>
      <c r="F50" s="308">
        <v>1364</v>
      </c>
      <c r="G50" s="308">
        <v>1354</v>
      </c>
      <c r="H50" s="308">
        <v>1356</v>
      </c>
      <c r="I50" s="308">
        <v>1364</v>
      </c>
      <c r="J50" s="308"/>
      <c r="K50" s="308"/>
      <c r="L50" s="308"/>
      <c r="M50" s="308"/>
      <c r="N50" s="308"/>
      <c r="O50" s="309">
        <f t="shared" si="1"/>
        <v>1347.8571428571429</v>
      </c>
      <c r="P50" s="1"/>
    </row>
    <row r="51" spans="1:16" x14ac:dyDescent="0.2">
      <c r="A51" s="306">
        <v>5402</v>
      </c>
      <c r="B51" s="307" t="s">
        <v>312</v>
      </c>
      <c r="C51" s="308">
        <v>2980</v>
      </c>
      <c r="D51" s="308">
        <v>2943</v>
      </c>
      <c r="E51" s="308">
        <v>2970</v>
      </c>
      <c r="F51" s="308">
        <v>3018</v>
      </c>
      <c r="G51" s="308">
        <v>2963</v>
      </c>
      <c r="H51" s="308">
        <v>2985</v>
      </c>
      <c r="I51" s="308">
        <v>2998</v>
      </c>
      <c r="J51" s="308"/>
      <c r="K51" s="308"/>
      <c r="L51" s="308"/>
      <c r="M51" s="308"/>
      <c r="N51" s="308"/>
      <c r="O51" s="309">
        <f t="shared" si="1"/>
        <v>2979.5714285714284</v>
      </c>
      <c r="P51" s="1"/>
    </row>
    <row r="52" spans="1:16" x14ac:dyDescent="0.2">
      <c r="A52" s="306">
        <v>5302</v>
      </c>
      <c r="B52" s="307" t="s">
        <v>313</v>
      </c>
      <c r="C52" s="308">
        <v>2479</v>
      </c>
      <c r="D52" s="308">
        <v>2502</v>
      </c>
      <c r="E52" s="308">
        <v>2480</v>
      </c>
      <c r="F52" s="308">
        <v>2507</v>
      </c>
      <c r="G52" s="308">
        <v>2464</v>
      </c>
      <c r="H52" s="308">
        <v>2461</v>
      </c>
      <c r="I52" s="308">
        <v>2460</v>
      </c>
      <c r="J52" s="308"/>
      <c r="K52" s="308"/>
      <c r="L52" s="308"/>
      <c r="M52" s="308"/>
      <c r="N52" s="308"/>
      <c r="O52" s="309">
        <f t="shared" si="1"/>
        <v>2479</v>
      </c>
      <c r="P52" s="1"/>
    </row>
    <row r="53" spans="1:16" x14ac:dyDescent="0.2">
      <c r="A53" s="306">
        <v>5603</v>
      </c>
      <c r="B53" s="307" t="s">
        <v>314</v>
      </c>
      <c r="C53" s="308">
        <v>3520</v>
      </c>
      <c r="D53" s="308">
        <v>3543</v>
      </c>
      <c r="E53" s="308">
        <v>3524</v>
      </c>
      <c r="F53" s="308">
        <v>3548</v>
      </c>
      <c r="G53" s="308">
        <v>3557</v>
      </c>
      <c r="H53" s="308">
        <v>3557</v>
      </c>
      <c r="I53" s="308">
        <v>3615</v>
      </c>
      <c r="J53" s="308"/>
      <c r="K53" s="308"/>
      <c r="L53" s="308"/>
      <c r="M53" s="308"/>
      <c r="N53" s="308"/>
      <c r="O53" s="309">
        <f t="shared" si="1"/>
        <v>3552</v>
      </c>
      <c r="P53" s="1"/>
    </row>
    <row r="54" spans="1:16" x14ac:dyDescent="0.2">
      <c r="A54" s="306">
        <v>5102</v>
      </c>
      <c r="B54" s="307" t="s">
        <v>315</v>
      </c>
      <c r="C54" s="308">
        <v>3297</v>
      </c>
      <c r="D54" s="308">
        <v>3339</v>
      </c>
      <c r="E54" s="308">
        <v>3360</v>
      </c>
      <c r="F54" s="308">
        <v>3369</v>
      </c>
      <c r="G54" s="308">
        <v>3249</v>
      </c>
      <c r="H54" s="308">
        <v>3204</v>
      </c>
      <c r="I54" s="308">
        <v>3197</v>
      </c>
      <c r="J54" s="308"/>
      <c r="K54" s="308"/>
      <c r="L54" s="308"/>
      <c r="M54" s="308"/>
      <c r="N54" s="308"/>
      <c r="O54" s="309">
        <f t="shared" si="1"/>
        <v>3287.8571428571427</v>
      </c>
      <c r="P54" s="1"/>
    </row>
    <row r="55" spans="1:16" x14ac:dyDescent="0.2">
      <c r="A55" s="306">
        <v>5702</v>
      </c>
      <c r="B55" s="307" t="s">
        <v>316</v>
      </c>
      <c r="C55" s="308">
        <v>2655</v>
      </c>
      <c r="D55" s="308">
        <v>2681</v>
      </c>
      <c r="E55" s="308">
        <v>2661</v>
      </c>
      <c r="F55" s="308">
        <v>2647</v>
      </c>
      <c r="G55" s="308">
        <v>2586</v>
      </c>
      <c r="H55" s="308">
        <v>2567</v>
      </c>
      <c r="I55" s="308">
        <v>2607</v>
      </c>
      <c r="J55" s="308"/>
      <c r="K55" s="308"/>
      <c r="L55" s="308"/>
      <c r="M55" s="308"/>
      <c r="N55" s="308"/>
      <c r="O55" s="309">
        <f t="shared" si="1"/>
        <v>2629.1428571428573</v>
      </c>
      <c r="P55" s="1"/>
    </row>
    <row r="56" spans="1:16" x14ac:dyDescent="0.2">
      <c r="A56" s="306">
        <v>5103</v>
      </c>
      <c r="B56" s="307" t="s">
        <v>317</v>
      </c>
      <c r="C56" s="308">
        <v>2923</v>
      </c>
      <c r="D56" s="308">
        <v>2966</v>
      </c>
      <c r="E56" s="308">
        <v>2927</v>
      </c>
      <c r="F56" s="308">
        <v>2938</v>
      </c>
      <c r="G56" s="308">
        <v>2898</v>
      </c>
      <c r="H56" s="308">
        <v>2902</v>
      </c>
      <c r="I56" s="308">
        <v>2899</v>
      </c>
      <c r="J56" s="308"/>
      <c r="K56" s="308"/>
      <c r="L56" s="308"/>
      <c r="M56" s="308"/>
      <c r="N56" s="308"/>
      <c r="O56" s="309">
        <f t="shared" si="1"/>
        <v>2921.8571428571427</v>
      </c>
      <c r="P56" s="1"/>
    </row>
    <row r="57" spans="1:16" x14ac:dyDescent="0.2">
      <c r="A57" s="306">
        <v>5604</v>
      </c>
      <c r="B57" s="307" t="s">
        <v>318</v>
      </c>
      <c r="C57" s="308">
        <v>2137</v>
      </c>
      <c r="D57" s="308">
        <v>2146</v>
      </c>
      <c r="E57" s="308">
        <v>2138</v>
      </c>
      <c r="F57" s="308">
        <v>2149</v>
      </c>
      <c r="G57" s="308">
        <v>2164</v>
      </c>
      <c r="H57" s="308">
        <v>2156</v>
      </c>
      <c r="I57" s="308">
        <v>2196</v>
      </c>
      <c r="J57" s="308"/>
      <c r="K57" s="308"/>
      <c r="L57" s="308"/>
      <c r="M57" s="308"/>
      <c r="N57" s="308"/>
      <c r="O57" s="309">
        <f t="shared" si="1"/>
        <v>2155.1428571428573</v>
      </c>
      <c r="P57" s="1"/>
    </row>
    <row r="58" spans="1:16" x14ac:dyDescent="0.2">
      <c r="A58" s="306">
        <v>5605</v>
      </c>
      <c r="B58" s="307" t="s">
        <v>319</v>
      </c>
      <c r="C58" s="308">
        <v>1484</v>
      </c>
      <c r="D58" s="308">
        <v>1477</v>
      </c>
      <c r="E58" s="308">
        <v>1497</v>
      </c>
      <c r="F58" s="308">
        <v>1497</v>
      </c>
      <c r="G58" s="308">
        <v>1510</v>
      </c>
      <c r="H58" s="308">
        <v>1545</v>
      </c>
      <c r="I58" s="308">
        <v>1554</v>
      </c>
      <c r="J58" s="308"/>
      <c r="K58" s="308"/>
      <c r="L58" s="308"/>
      <c r="M58" s="308"/>
      <c r="N58" s="308"/>
      <c r="O58" s="309">
        <f t="shared" si="1"/>
        <v>1509.1428571428571</v>
      </c>
      <c r="P58" s="1"/>
    </row>
    <row r="59" spans="1:16" x14ac:dyDescent="0.2">
      <c r="A59" s="306">
        <v>5503</v>
      </c>
      <c r="B59" s="307" t="s">
        <v>320</v>
      </c>
      <c r="C59" s="308">
        <v>3266</v>
      </c>
      <c r="D59" s="308">
        <v>3261</v>
      </c>
      <c r="E59" s="308">
        <v>3259</v>
      </c>
      <c r="F59" s="308">
        <v>3262</v>
      </c>
      <c r="G59" s="308">
        <v>3284</v>
      </c>
      <c r="H59" s="308">
        <v>3305</v>
      </c>
      <c r="I59" s="308">
        <v>3299</v>
      </c>
      <c r="J59" s="308"/>
      <c r="K59" s="308"/>
      <c r="L59" s="308"/>
      <c r="M59" s="308"/>
      <c r="N59" s="308"/>
      <c r="O59" s="309">
        <f t="shared" si="1"/>
        <v>3276.5714285714284</v>
      </c>
      <c r="P59" s="1"/>
    </row>
    <row r="60" spans="1:16" x14ac:dyDescent="0.2">
      <c r="A60" s="306">
        <v>5201</v>
      </c>
      <c r="B60" s="307" t="s">
        <v>321</v>
      </c>
      <c r="C60" s="308">
        <v>747</v>
      </c>
      <c r="D60" s="308">
        <v>729</v>
      </c>
      <c r="E60" s="308">
        <v>742</v>
      </c>
      <c r="F60" s="308">
        <v>739</v>
      </c>
      <c r="G60" s="308">
        <v>731</v>
      </c>
      <c r="H60" s="308">
        <v>696</v>
      </c>
      <c r="I60" s="308">
        <v>707</v>
      </c>
      <c r="J60" s="308"/>
      <c r="K60" s="308"/>
      <c r="L60" s="308"/>
      <c r="M60" s="308"/>
      <c r="N60" s="308"/>
      <c r="O60" s="309">
        <f t="shared" si="1"/>
        <v>727.28571428571433</v>
      </c>
      <c r="P60" s="1"/>
    </row>
    <row r="61" spans="1:16" x14ac:dyDescent="0.2">
      <c r="A61" s="306">
        <v>5104</v>
      </c>
      <c r="B61" s="307" t="s">
        <v>322</v>
      </c>
      <c r="C61" s="308">
        <v>111</v>
      </c>
      <c r="D61" s="308">
        <v>110</v>
      </c>
      <c r="E61" s="308">
        <v>111</v>
      </c>
      <c r="F61" s="308">
        <v>105</v>
      </c>
      <c r="G61" s="308">
        <v>97</v>
      </c>
      <c r="H61" s="308">
        <v>100</v>
      </c>
      <c r="I61" s="308">
        <v>102</v>
      </c>
      <c r="J61" s="308"/>
      <c r="K61" s="308"/>
      <c r="L61" s="308"/>
      <c r="M61" s="308"/>
      <c r="N61" s="308"/>
      <c r="O61" s="309">
        <f t="shared" si="1"/>
        <v>105.14285714285714</v>
      </c>
      <c r="P61" s="1"/>
    </row>
    <row r="62" spans="1:16" x14ac:dyDescent="0.2">
      <c r="A62" s="306">
        <v>5502</v>
      </c>
      <c r="B62" s="307" t="s">
        <v>323</v>
      </c>
      <c r="C62" s="308">
        <v>7989</v>
      </c>
      <c r="D62" s="308">
        <v>8061</v>
      </c>
      <c r="E62" s="308">
        <v>8058</v>
      </c>
      <c r="F62" s="308">
        <v>8044</v>
      </c>
      <c r="G62" s="308">
        <v>7982</v>
      </c>
      <c r="H62" s="308">
        <v>7929</v>
      </c>
      <c r="I62" s="308">
        <v>8006</v>
      </c>
      <c r="J62" s="308"/>
      <c r="K62" s="308"/>
      <c r="L62" s="308"/>
      <c r="M62" s="308"/>
      <c r="N62" s="308"/>
      <c r="O62" s="309">
        <f t="shared" si="1"/>
        <v>8009.8571428571431</v>
      </c>
      <c r="P62" s="1"/>
    </row>
    <row r="63" spans="1:16" x14ac:dyDescent="0.2">
      <c r="A63" s="306">
        <v>5504</v>
      </c>
      <c r="B63" s="307" t="s">
        <v>324</v>
      </c>
      <c r="C63" s="308">
        <v>1583</v>
      </c>
      <c r="D63" s="308">
        <v>1612</v>
      </c>
      <c r="E63" s="308">
        <v>1622</v>
      </c>
      <c r="F63" s="308">
        <v>1607</v>
      </c>
      <c r="G63" s="308">
        <v>1633</v>
      </c>
      <c r="H63" s="308">
        <v>1611</v>
      </c>
      <c r="I63" s="308">
        <v>1639</v>
      </c>
      <c r="J63" s="308"/>
      <c r="K63" s="308"/>
      <c r="L63" s="308"/>
      <c r="M63" s="308"/>
      <c r="N63" s="308"/>
      <c r="O63" s="309">
        <f t="shared" si="1"/>
        <v>1615.2857142857142</v>
      </c>
      <c r="P63" s="1"/>
    </row>
    <row r="64" spans="1:16" x14ac:dyDescent="0.2">
      <c r="A64" s="306">
        <v>5401</v>
      </c>
      <c r="B64" s="307" t="s">
        <v>325</v>
      </c>
      <c r="C64" s="308">
        <v>4914</v>
      </c>
      <c r="D64" s="308">
        <v>4901</v>
      </c>
      <c r="E64" s="308">
        <v>4936</v>
      </c>
      <c r="F64" s="308">
        <v>4996</v>
      </c>
      <c r="G64" s="308">
        <v>4956</v>
      </c>
      <c r="H64" s="308">
        <v>4938</v>
      </c>
      <c r="I64" s="308">
        <v>4922</v>
      </c>
      <c r="J64" s="308"/>
      <c r="K64" s="308"/>
      <c r="L64" s="308"/>
      <c r="M64" s="308"/>
      <c r="N64" s="308"/>
      <c r="O64" s="309">
        <f t="shared" si="1"/>
        <v>4937.5714285714284</v>
      </c>
      <c r="P64" s="1"/>
    </row>
    <row r="65" spans="1:16" x14ac:dyDescent="0.2">
      <c r="A65" s="306">
        <v>5802</v>
      </c>
      <c r="B65" s="307" t="s">
        <v>326</v>
      </c>
      <c r="C65" s="308">
        <v>4526</v>
      </c>
      <c r="D65" s="308">
        <v>4441</v>
      </c>
      <c r="E65" s="308">
        <v>4408</v>
      </c>
      <c r="F65" s="308">
        <v>4352</v>
      </c>
      <c r="G65" s="308">
        <v>4301</v>
      </c>
      <c r="H65" s="308">
        <v>4245</v>
      </c>
      <c r="I65" s="308">
        <v>4216</v>
      </c>
      <c r="J65" s="308"/>
      <c r="K65" s="308"/>
      <c r="L65" s="308"/>
      <c r="M65" s="308"/>
      <c r="N65" s="308"/>
      <c r="O65" s="309">
        <f t="shared" si="1"/>
        <v>4355.5714285714284</v>
      </c>
      <c r="P65" s="1"/>
    </row>
    <row r="66" spans="1:16" x14ac:dyDescent="0.2">
      <c r="A66" s="306">
        <v>5703</v>
      </c>
      <c r="B66" s="307" t="s">
        <v>327</v>
      </c>
      <c r="C66" s="308">
        <v>4800</v>
      </c>
      <c r="D66" s="308">
        <v>4815</v>
      </c>
      <c r="E66" s="308">
        <v>4742</v>
      </c>
      <c r="F66" s="308">
        <v>4812</v>
      </c>
      <c r="G66" s="308">
        <v>4842</v>
      </c>
      <c r="H66" s="308">
        <v>4865</v>
      </c>
      <c r="I66" s="308">
        <v>4870</v>
      </c>
      <c r="J66" s="308"/>
      <c r="K66" s="308"/>
      <c r="L66" s="308"/>
      <c r="M66" s="308"/>
      <c r="N66" s="308"/>
      <c r="O66" s="309">
        <f t="shared" si="1"/>
        <v>4820.8571428571431</v>
      </c>
      <c r="P66" s="1"/>
    </row>
    <row r="67" spans="1:16" x14ac:dyDescent="0.2">
      <c r="A67" s="306">
        <v>5301</v>
      </c>
      <c r="B67" s="307" t="s">
        <v>328</v>
      </c>
      <c r="C67" s="308">
        <v>4137</v>
      </c>
      <c r="D67" s="308">
        <v>4158</v>
      </c>
      <c r="E67" s="308">
        <v>4187</v>
      </c>
      <c r="F67" s="308">
        <v>4199</v>
      </c>
      <c r="G67" s="308">
        <v>4253</v>
      </c>
      <c r="H67" s="308">
        <v>4260</v>
      </c>
      <c r="I67" s="308">
        <v>4292</v>
      </c>
      <c r="J67" s="308"/>
      <c r="K67" s="308"/>
      <c r="L67" s="308"/>
      <c r="M67" s="308"/>
      <c r="N67" s="308"/>
      <c r="O67" s="309">
        <f t="shared" si="1"/>
        <v>4212.2857142857147</v>
      </c>
      <c r="P67" s="1"/>
    </row>
    <row r="68" spans="1:16" x14ac:dyDescent="0.2">
      <c r="A68" s="306">
        <v>5506</v>
      </c>
      <c r="B68" s="307" t="s">
        <v>329</v>
      </c>
      <c r="C68" s="308">
        <v>2279</v>
      </c>
      <c r="D68" s="308">
        <v>2292</v>
      </c>
      <c r="E68" s="308">
        <v>2284</v>
      </c>
      <c r="F68" s="308">
        <v>2312</v>
      </c>
      <c r="G68" s="308">
        <v>2304</v>
      </c>
      <c r="H68" s="308">
        <v>2290</v>
      </c>
      <c r="I68" s="308">
        <v>2284</v>
      </c>
      <c r="J68" s="308"/>
      <c r="K68" s="308"/>
      <c r="L68" s="308"/>
      <c r="M68" s="308"/>
      <c r="N68" s="308"/>
      <c r="O68" s="309">
        <f t="shared" si="1"/>
        <v>2292.1428571428573</v>
      </c>
      <c r="P68" s="1"/>
    </row>
    <row r="69" spans="1:16" x14ac:dyDescent="0.2">
      <c r="A69" s="306">
        <v>5803</v>
      </c>
      <c r="B69" s="307" t="s">
        <v>330</v>
      </c>
      <c r="C69" s="308">
        <v>2727</v>
      </c>
      <c r="D69" s="308">
        <v>2746</v>
      </c>
      <c r="E69" s="308">
        <v>2769</v>
      </c>
      <c r="F69" s="308">
        <v>2769</v>
      </c>
      <c r="G69" s="308">
        <v>2759</v>
      </c>
      <c r="H69" s="308">
        <v>2746</v>
      </c>
      <c r="I69" s="308">
        <v>2764</v>
      </c>
      <c r="J69" s="308"/>
      <c r="K69" s="308"/>
      <c r="L69" s="308"/>
      <c r="M69" s="308"/>
      <c r="N69" s="308"/>
      <c r="O69" s="309">
        <f t="shared" si="1"/>
        <v>2754.2857142857142</v>
      </c>
      <c r="P69" s="1"/>
    </row>
    <row r="70" spans="1:16" x14ac:dyDescent="0.2">
      <c r="A70" s="306">
        <v>5704</v>
      </c>
      <c r="B70" s="307" t="s">
        <v>331</v>
      </c>
      <c r="C70" s="308">
        <v>980</v>
      </c>
      <c r="D70" s="308">
        <v>994</v>
      </c>
      <c r="E70" s="308">
        <v>991</v>
      </c>
      <c r="F70" s="308">
        <v>977</v>
      </c>
      <c r="G70" s="308">
        <v>989</v>
      </c>
      <c r="H70" s="308">
        <v>1003</v>
      </c>
      <c r="I70" s="308">
        <v>1031</v>
      </c>
      <c r="J70" s="308"/>
      <c r="K70" s="308"/>
      <c r="L70" s="308"/>
      <c r="M70" s="308"/>
      <c r="N70" s="308"/>
      <c r="O70" s="309">
        <f t="shared" si="1"/>
        <v>995</v>
      </c>
      <c r="P70" s="1"/>
    </row>
    <row r="71" spans="1:16" x14ac:dyDescent="0.2">
      <c r="A71" s="306">
        <v>5403</v>
      </c>
      <c r="B71" s="307" t="s">
        <v>332</v>
      </c>
      <c r="C71" s="308">
        <v>627</v>
      </c>
      <c r="D71" s="308">
        <v>651</v>
      </c>
      <c r="E71" s="308">
        <v>632</v>
      </c>
      <c r="F71" s="308">
        <v>634</v>
      </c>
      <c r="G71" s="308">
        <v>632</v>
      </c>
      <c r="H71" s="308">
        <v>631</v>
      </c>
      <c r="I71" s="308">
        <v>646</v>
      </c>
      <c r="J71" s="308"/>
      <c r="K71" s="308"/>
      <c r="L71" s="308"/>
      <c r="M71" s="308"/>
      <c r="N71" s="308"/>
      <c r="O71" s="309">
        <f t="shared" si="1"/>
        <v>636.14285714285711</v>
      </c>
      <c r="P71" s="1"/>
    </row>
    <row r="72" spans="1:16" x14ac:dyDescent="0.2">
      <c r="A72" s="306">
        <v>5404</v>
      </c>
      <c r="B72" s="307" t="s">
        <v>333</v>
      </c>
      <c r="C72" s="308">
        <v>1768</v>
      </c>
      <c r="D72" s="308">
        <v>1798</v>
      </c>
      <c r="E72" s="308">
        <v>1807</v>
      </c>
      <c r="F72" s="308">
        <v>1807</v>
      </c>
      <c r="G72" s="308">
        <v>1784</v>
      </c>
      <c r="H72" s="308">
        <v>1759</v>
      </c>
      <c r="I72" s="308">
        <v>1760</v>
      </c>
      <c r="J72" s="308"/>
      <c r="K72" s="308"/>
      <c r="L72" s="308"/>
      <c r="M72" s="308"/>
      <c r="N72" s="308"/>
      <c r="O72" s="309">
        <f t="shared" ref="O72:O135" si="2">AVERAGE(C72:N72)</f>
        <v>1783.2857142857142</v>
      </c>
      <c r="P72" s="1"/>
    </row>
    <row r="73" spans="1:16" x14ac:dyDescent="0.2">
      <c r="A73" s="306">
        <v>5105</v>
      </c>
      <c r="B73" s="307" t="s">
        <v>334</v>
      </c>
      <c r="C73" s="308">
        <v>2314</v>
      </c>
      <c r="D73" s="308">
        <v>2305</v>
      </c>
      <c r="E73" s="308">
        <v>2322</v>
      </c>
      <c r="F73" s="308">
        <v>2334</v>
      </c>
      <c r="G73" s="308">
        <v>2303</v>
      </c>
      <c r="H73" s="308">
        <v>2305</v>
      </c>
      <c r="I73" s="308">
        <v>2354</v>
      </c>
      <c r="J73" s="308"/>
      <c r="K73" s="308"/>
      <c r="L73" s="308"/>
      <c r="M73" s="308"/>
      <c r="N73" s="308"/>
      <c r="O73" s="309">
        <f t="shared" si="2"/>
        <v>2319.5714285714284</v>
      </c>
      <c r="P73" s="1"/>
    </row>
    <row r="74" spans="1:16" x14ac:dyDescent="0.2">
      <c r="A74" s="306">
        <v>5705</v>
      </c>
      <c r="B74" s="307" t="s">
        <v>335</v>
      </c>
      <c r="C74" s="308">
        <v>2933</v>
      </c>
      <c r="D74" s="308">
        <v>2970</v>
      </c>
      <c r="E74" s="308">
        <v>2972</v>
      </c>
      <c r="F74" s="308">
        <v>2953</v>
      </c>
      <c r="G74" s="308">
        <v>2672</v>
      </c>
      <c r="H74" s="308">
        <v>2692</v>
      </c>
      <c r="I74" s="308">
        <v>2727</v>
      </c>
      <c r="J74" s="308"/>
      <c r="K74" s="308"/>
      <c r="L74" s="308"/>
      <c r="M74" s="308"/>
      <c r="N74" s="308"/>
      <c r="O74" s="309">
        <f t="shared" si="2"/>
        <v>2845.5714285714284</v>
      </c>
      <c r="P74" s="1"/>
    </row>
    <row r="75" spans="1:16" x14ac:dyDescent="0.2">
      <c r="A75" s="306">
        <v>5501</v>
      </c>
      <c r="B75" s="307" t="s">
        <v>336</v>
      </c>
      <c r="C75" s="308">
        <v>8438</v>
      </c>
      <c r="D75" s="308">
        <v>8426</v>
      </c>
      <c r="E75" s="308">
        <v>8397</v>
      </c>
      <c r="F75" s="308">
        <v>8441</v>
      </c>
      <c r="G75" s="308">
        <v>8426</v>
      </c>
      <c r="H75" s="308">
        <v>8378</v>
      </c>
      <c r="I75" s="308">
        <v>8431</v>
      </c>
      <c r="J75" s="308"/>
      <c r="K75" s="308"/>
      <c r="L75" s="308"/>
      <c r="M75" s="308"/>
      <c r="N75" s="308"/>
      <c r="O75" s="309">
        <f t="shared" si="2"/>
        <v>8419.5714285714294</v>
      </c>
      <c r="P75" s="1"/>
    </row>
    <row r="76" spans="1:16" x14ac:dyDescent="0.2">
      <c r="A76" s="306">
        <v>5801</v>
      </c>
      <c r="B76" s="307" t="s">
        <v>337</v>
      </c>
      <c r="C76" s="308">
        <v>10163</v>
      </c>
      <c r="D76" s="308">
        <v>10269</v>
      </c>
      <c r="E76" s="308">
        <v>10278</v>
      </c>
      <c r="F76" s="308">
        <v>10342</v>
      </c>
      <c r="G76" s="308">
        <v>10337</v>
      </c>
      <c r="H76" s="308">
        <v>10222</v>
      </c>
      <c r="I76" s="308">
        <v>10231</v>
      </c>
      <c r="J76" s="308"/>
      <c r="K76" s="308"/>
      <c r="L76" s="308"/>
      <c r="M76" s="308"/>
      <c r="N76" s="308"/>
      <c r="O76" s="309">
        <f t="shared" si="2"/>
        <v>10263.142857142857</v>
      </c>
      <c r="P76" s="1"/>
    </row>
    <row r="77" spans="1:16" x14ac:dyDescent="0.2">
      <c r="A77" s="306">
        <v>5107</v>
      </c>
      <c r="B77" s="307" t="s">
        <v>338</v>
      </c>
      <c r="C77" s="308">
        <v>3964</v>
      </c>
      <c r="D77" s="308">
        <v>4036</v>
      </c>
      <c r="E77" s="308">
        <v>4031</v>
      </c>
      <c r="F77" s="308">
        <v>4091</v>
      </c>
      <c r="G77" s="308">
        <v>4108</v>
      </c>
      <c r="H77" s="308">
        <v>4104</v>
      </c>
      <c r="I77" s="308">
        <v>4176</v>
      </c>
      <c r="J77" s="308"/>
      <c r="K77" s="308"/>
      <c r="L77" s="308"/>
      <c r="M77" s="308"/>
      <c r="N77" s="308"/>
      <c r="O77" s="309">
        <f t="shared" si="2"/>
        <v>4072.8571428571427</v>
      </c>
      <c r="P77" s="1"/>
    </row>
    <row r="78" spans="1:16" x14ac:dyDescent="0.2">
      <c r="A78" s="306">
        <v>5303</v>
      </c>
      <c r="B78" s="307" t="s">
        <v>339</v>
      </c>
      <c r="C78" s="308">
        <v>1711</v>
      </c>
      <c r="D78" s="308">
        <v>1694</v>
      </c>
      <c r="E78" s="308">
        <v>1699</v>
      </c>
      <c r="F78" s="308">
        <v>1698</v>
      </c>
      <c r="G78" s="308">
        <v>1691</v>
      </c>
      <c r="H78" s="308">
        <v>1695</v>
      </c>
      <c r="I78" s="308">
        <v>1696</v>
      </c>
      <c r="J78" s="308"/>
      <c r="K78" s="308"/>
      <c r="L78" s="308"/>
      <c r="M78" s="308"/>
      <c r="N78" s="308"/>
      <c r="O78" s="309">
        <f t="shared" si="2"/>
        <v>1697.7142857142858</v>
      </c>
      <c r="P78" s="1"/>
    </row>
    <row r="79" spans="1:16" x14ac:dyDescent="0.2">
      <c r="A79" s="306">
        <v>5601</v>
      </c>
      <c r="B79" s="307" t="s">
        <v>340</v>
      </c>
      <c r="C79" s="308">
        <v>12754</v>
      </c>
      <c r="D79" s="308">
        <v>12768</v>
      </c>
      <c r="E79" s="308">
        <v>12805</v>
      </c>
      <c r="F79" s="308">
        <v>12855</v>
      </c>
      <c r="G79" s="308">
        <v>12853</v>
      </c>
      <c r="H79" s="308">
        <v>12837</v>
      </c>
      <c r="I79" s="308">
        <v>12918</v>
      </c>
      <c r="J79" s="308"/>
      <c r="K79" s="308"/>
      <c r="L79" s="308"/>
      <c r="M79" s="308"/>
      <c r="N79" s="308"/>
      <c r="O79" s="309">
        <f t="shared" si="2"/>
        <v>12827.142857142857</v>
      </c>
      <c r="P79" s="1"/>
    </row>
    <row r="80" spans="1:16" x14ac:dyDescent="0.2">
      <c r="A80" s="306">
        <v>5304</v>
      </c>
      <c r="B80" s="307" t="s">
        <v>341</v>
      </c>
      <c r="C80" s="308">
        <v>2321</v>
      </c>
      <c r="D80" s="308">
        <v>2332</v>
      </c>
      <c r="E80" s="308">
        <v>2330</v>
      </c>
      <c r="F80" s="308">
        <v>2356</v>
      </c>
      <c r="G80" s="308">
        <v>2349</v>
      </c>
      <c r="H80" s="308">
        <v>2352</v>
      </c>
      <c r="I80" s="308">
        <v>2334</v>
      </c>
      <c r="J80" s="308"/>
      <c r="K80" s="308"/>
      <c r="L80" s="308"/>
      <c r="M80" s="308"/>
      <c r="N80" s="308"/>
      <c r="O80" s="309">
        <f t="shared" si="2"/>
        <v>2339.1428571428573</v>
      </c>
      <c r="P80" s="1"/>
    </row>
    <row r="81" spans="1:16" x14ac:dyDescent="0.2">
      <c r="A81" s="306">
        <v>5701</v>
      </c>
      <c r="B81" s="307" t="s">
        <v>342</v>
      </c>
      <c r="C81" s="308">
        <v>8265</v>
      </c>
      <c r="D81" s="308">
        <v>8341</v>
      </c>
      <c r="E81" s="308">
        <v>8388</v>
      </c>
      <c r="F81" s="308">
        <v>8424</v>
      </c>
      <c r="G81" s="308">
        <v>8607</v>
      </c>
      <c r="H81" s="308">
        <v>8593</v>
      </c>
      <c r="I81" s="308">
        <v>8703</v>
      </c>
      <c r="J81" s="308"/>
      <c r="K81" s="308"/>
      <c r="L81" s="308"/>
      <c r="M81" s="308"/>
      <c r="N81" s="308"/>
      <c r="O81" s="309">
        <f t="shared" si="2"/>
        <v>8474.4285714285706</v>
      </c>
      <c r="P81" s="1"/>
    </row>
    <row r="82" spans="1:16" x14ac:dyDescent="0.2">
      <c r="A82" s="306">
        <v>5706</v>
      </c>
      <c r="B82" s="307" t="s">
        <v>343</v>
      </c>
      <c r="C82" s="308">
        <v>2512</v>
      </c>
      <c r="D82" s="308">
        <v>2518</v>
      </c>
      <c r="E82" s="308">
        <v>2500</v>
      </c>
      <c r="F82" s="308">
        <v>2541</v>
      </c>
      <c r="G82" s="308">
        <v>2509</v>
      </c>
      <c r="H82" s="308">
        <v>2532</v>
      </c>
      <c r="I82" s="308">
        <v>2557</v>
      </c>
      <c r="J82" s="308"/>
      <c r="K82" s="308"/>
      <c r="L82" s="308"/>
      <c r="M82" s="308"/>
      <c r="N82" s="308"/>
      <c r="O82" s="309">
        <f t="shared" si="2"/>
        <v>2524.1428571428573</v>
      </c>
      <c r="P82" s="1"/>
    </row>
    <row r="83" spans="1:16" x14ac:dyDescent="0.2">
      <c r="A83" s="306">
        <v>5606</v>
      </c>
      <c r="B83" s="307" t="s">
        <v>344</v>
      </c>
      <c r="C83" s="308">
        <v>801</v>
      </c>
      <c r="D83" s="308">
        <v>792</v>
      </c>
      <c r="E83" s="308">
        <v>791</v>
      </c>
      <c r="F83" s="308">
        <v>787</v>
      </c>
      <c r="G83" s="308">
        <v>784</v>
      </c>
      <c r="H83" s="308">
        <v>794</v>
      </c>
      <c r="I83" s="308">
        <v>825</v>
      </c>
      <c r="J83" s="308"/>
      <c r="K83" s="308"/>
      <c r="L83" s="308"/>
      <c r="M83" s="308"/>
      <c r="N83" s="308"/>
      <c r="O83" s="309">
        <f t="shared" si="2"/>
        <v>796.28571428571433</v>
      </c>
      <c r="P83" s="1"/>
    </row>
    <row r="84" spans="1:16" x14ac:dyDescent="0.2">
      <c r="A84" s="306">
        <v>5101</v>
      </c>
      <c r="B84" s="307" t="s">
        <v>243</v>
      </c>
      <c r="C84" s="308">
        <v>34141</v>
      </c>
      <c r="D84" s="308">
        <v>34249</v>
      </c>
      <c r="E84" s="308">
        <v>34290</v>
      </c>
      <c r="F84" s="308">
        <v>34354</v>
      </c>
      <c r="G84" s="308">
        <v>34459</v>
      </c>
      <c r="H84" s="308">
        <v>34118</v>
      </c>
      <c r="I84" s="308">
        <v>34341</v>
      </c>
      <c r="J84" s="308"/>
      <c r="K84" s="308"/>
      <c r="L84" s="308"/>
      <c r="M84" s="308"/>
      <c r="N84" s="308"/>
      <c r="O84" s="309">
        <f t="shared" si="2"/>
        <v>34278.857142857145</v>
      </c>
      <c r="P84" s="1"/>
    </row>
    <row r="85" spans="1:16" x14ac:dyDescent="0.2">
      <c r="A85" s="306">
        <v>5804</v>
      </c>
      <c r="B85" s="307" t="s">
        <v>345</v>
      </c>
      <c r="C85" s="308">
        <v>9790</v>
      </c>
      <c r="D85" s="308">
        <v>9925</v>
      </c>
      <c r="E85" s="308">
        <v>9981</v>
      </c>
      <c r="F85" s="308">
        <v>10062</v>
      </c>
      <c r="G85" s="308">
        <v>10131</v>
      </c>
      <c r="H85" s="308">
        <v>10153</v>
      </c>
      <c r="I85" s="308">
        <v>10332</v>
      </c>
      <c r="J85" s="308"/>
      <c r="K85" s="308"/>
      <c r="L85" s="308"/>
      <c r="M85" s="308"/>
      <c r="N85" s="308"/>
      <c r="O85" s="309">
        <f t="shared" si="2"/>
        <v>10053.428571428571</v>
      </c>
      <c r="P85" s="1"/>
    </row>
    <row r="86" spans="1:16" x14ac:dyDescent="0.2">
      <c r="A86" s="306">
        <v>5109</v>
      </c>
      <c r="B86" s="307" t="s">
        <v>346</v>
      </c>
      <c r="C86" s="308">
        <v>28330</v>
      </c>
      <c r="D86" s="308">
        <v>28633</v>
      </c>
      <c r="E86" s="308">
        <v>28711</v>
      </c>
      <c r="F86" s="308">
        <v>28730</v>
      </c>
      <c r="G86" s="308">
        <v>28722</v>
      </c>
      <c r="H86" s="308">
        <v>28553</v>
      </c>
      <c r="I86" s="308">
        <v>28786</v>
      </c>
      <c r="J86" s="308"/>
      <c r="K86" s="308"/>
      <c r="L86" s="308"/>
      <c r="M86" s="308"/>
      <c r="N86" s="308"/>
      <c r="O86" s="309">
        <f t="shared" si="2"/>
        <v>28637.857142857141</v>
      </c>
      <c r="P86" s="1"/>
    </row>
    <row r="87" spans="1:16" x14ac:dyDescent="0.2">
      <c r="A87" s="306">
        <v>5405</v>
      </c>
      <c r="B87" s="307" t="s">
        <v>347</v>
      </c>
      <c r="C87" s="308">
        <v>692</v>
      </c>
      <c r="D87" s="308">
        <v>675</v>
      </c>
      <c r="E87" s="308">
        <v>705</v>
      </c>
      <c r="F87" s="308">
        <v>699</v>
      </c>
      <c r="G87" s="308">
        <v>701</v>
      </c>
      <c r="H87" s="308">
        <v>687</v>
      </c>
      <c r="I87" s="308">
        <v>681</v>
      </c>
      <c r="J87" s="308"/>
      <c r="K87" s="308"/>
      <c r="L87" s="308"/>
      <c r="M87" s="308"/>
      <c r="N87" s="308"/>
      <c r="O87" s="309">
        <f t="shared" si="2"/>
        <v>691.42857142857144</v>
      </c>
      <c r="P87" s="1"/>
    </row>
    <row r="88" spans="1:16" x14ac:dyDescent="0.2">
      <c r="A88" s="306">
        <v>6302</v>
      </c>
      <c r="B88" s="307" t="s">
        <v>348</v>
      </c>
      <c r="C88" s="308">
        <v>2846</v>
      </c>
      <c r="D88" s="308">
        <v>2862</v>
      </c>
      <c r="E88" s="308">
        <v>2856</v>
      </c>
      <c r="F88" s="308">
        <v>2833</v>
      </c>
      <c r="G88" s="308">
        <v>2861</v>
      </c>
      <c r="H88" s="308">
        <v>2884</v>
      </c>
      <c r="I88" s="308">
        <v>2894</v>
      </c>
      <c r="J88" s="308"/>
      <c r="K88" s="308"/>
      <c r="L88" s="308"/>
      <c r="M88" s="308"/>
      <c r="N88" s="308"/>
      <c r="O88" s="309">
        <f t="shared" si="2"/>
        <v>2862.2857142857142</v>
      </c>
      <c r="P88" s="1"/>
    </row>
    <row r="89" spans="1:16" x14ac:dyDescent="0.2">
      <c r="A89" s="306">
        <v>6303</v>
      </c>
      <c r="B89" s="307" t="s">
        <v>349</v>
      </c>
      <c r="C89" s="308">
        <v>6322</v>
      </c>
      <c r="D89" s="308">
        <v>6325</v>
      </c>
      <c r="E89" s="308">
        <v>6320</v>
      </c>
      <c r="F89" s="308">
        <v>6356</v>
      </c>
      <c r="G89" s="308">
        <v>6301</v>
      </c>
      <c r="H89" s="308">
        <v>6263</v>
      </c>
      <c r="I89" s="308">
        <v>6304</v>
      </c>
      <c r="J89" s="308"/>
      <c r="K89" s="308"/>
      <c r="L89" s="308"/>
      <c r="M89" s="308"/>
      <c r="N89" s="308"/>
      <c r="O89" s="309">
        <f t="shared" si="2"/>
        <v>6313</v>
      </c>
      <c r="P89" s="1"/>
    </row>
    <row r="90" spans="1:16" x14ac:dyDescent="0.2">
      <c r="A90" s="306">
        <v>6102</v>
      </c>
      <c r="B90" s="307" t="s">
        <v>350</v>
      </c>
      <c r="C90" s="308">
        <v>1917</v>
      </c>
      <c r="D90" s="308">
        <v>1927</v>
      </c>
      <c r="E90" s="308">
        <v>1916</v>
      </c>
      <c r="F90" s="308">
        <v>1907</v>
      </c>
      <c r="G90" s="308">
        <v>1905</v>
      </c>
      <c r="H90" s="308">
        <v>1894</v>
      </c>
      <c r="I90" s="308">
        <v>1879</v>
      </c>
      <c r="J90" s="308"/>
      <c r="K90" s="308"/>
      <c r="L90" s="308"/>
      <c r="M90" s="308"/>
      <c r="N90" s="308"/>
      <c r="O90" s="309">
        <f t="shared" si="2"/>
        <v>1906.4285714285713</v>
      </c>
      <c r="P90" s="1"/>
    </row>
    <row r="91" spans="1:16" x14ac:dyDescent="0.2">
      <c r="A91" s="306">
        <v>6103</v>
      </c>
      <c r="B91" s="307" t="s">
        <v>351</v>
      </c>
      <c r="C91" s="308">
        <v>1107</v>
      </c>
      <c r="D91" s="308">
        <v>1082</v>
      </c>
      <c r="E91" s="308">
        <v>1058</v>
      </c>
      <c r="F91" s="308">
        <v>1056</v>
      </c>
      <c r="G91" s="308">
        <v>1053</v>
      </c>
      <c r="H91" s="308">
        <v>1043</v>
      </c>
      <c r="I91" s="308">
        <v>1062</v>
      </c>
      <c r="J91" s="308"/>
      <c r="K91" s="308"/>
      <c r="L91" s="308"/>
      <c r="M91" s="308"/>
      <c r="N91" s="308"/>
      <c r="O91" s="309">
        <f t="shared" si="2"/>
        <v>1065.8571428571429</v>
      </c>
      <c r="P91" s="1"/>
    </row>
    <row r="92" spans="1:16" x14ac:dyDescent="0.2">
      <c r="A92" s="306">
        <v>6104</v>
      </c>
      <c r="B92" s="307" t="s">
        <v>352</v>
      </c>
      <c r="C92" s="308">
        <v>3222</v>
      </c>
      <c r="D92" s="308">
        <v>3214</v>
      </c>
      <c r="E92" s="308">
        <v>3140</v>
      </c>
      <c r="F92" s="308">
        <v>3234</v>
      </c>
      <c r="G92" s="308">
        <v>3233</v>
      </c>
      <c r="H92" s="308">
        <v>3175</v>
      </c>
      <c r="I92" s="308">
        <v>3207</v>
      </c>
      <c r="J92" s="308"/>
      <c r="K92" s="308"/>
      <c r="L92" s="308"/>
      <c r="M92" s="308"/>
      <c r="N92" s="308"/>
      <c r="O92" s="309">
        <f t="shared" si="2"/>
        <v>3203.5714285714284</v>
      </c>
      <c r="P92" s="1"/>
    </row>
    <row r="93" spans="1:16" x14ac:dyDescent="0.2">
      <c r="A93" s="306">
        <v>6105</v>
      </c>
      <c r="B93" s="307" t="s">
        <v>353</v>
      </c>
      <c r="C93" s="308">
        <v>1811</v>
      </c>
      <c r="D93" s="308">
        <v>1827</v>
      </c>
      <c r="E93" s="308">
        <v>1832</v>
      </c>
      <c r="F93" s="308">
        <v>1845</v>
      </c>
      <c r="G93" s="308">
        <v>1616</v>
      </c>
      <c r="H93" s="308">
        <v>1676</v>
      </c>
      <c r="I93" s="308">
        <v>1699</v>
      </c>
      <c r="J93" s="308"/>
      <c r="K93" s="308"/>
      <c r="L93" s="308"/>
      <c r="M93" s="308"/>
      <c r="N93" s="308"/>
      <c r="O93" s="309">
        <f t="shared" si="2"/>
        <v>1758</v>
      </c>
      <c r="P93" s="1"/>
    </row>
    <row r="94" spans="1:16" x14ac:dyDescent="0.2">
      <c r="A94" s="306">
        <v>6106</v>
      </c>
      <c r="B94" s="307" t="s">
        <v>354</v>
      </c>
      <c r="C94" s="308">
        <v>4466</v>
      </c>
      <c r="D94" s="308">
        <v>4461</v>
      </c>
      <c r="E94" s="308">
        <v>4478</v>
      </c>
      <c r="F94" s="308">
        <v>4494</v>
      </c>
      <c r="G94" s="308">
        <v>4412</v>
      </c>
      <c r="H94" s="308">
        <v>4463</v>
      </c>
      <c r="I94" s="308">
        <v>4516</v>
      </c>
      <c r="J94" s="308"/>
      <c r="K94" s="308"/>
      <c r="L94" s="308"/>
      <c r="M94" s="308"/>
      <c r="N94" s="308"/>
      <c r="O94" s="309">
        <f t="shared" si="2"/>
        <v>4470</v>
      </c>
      <c r="P94" s="1"/>
    </row>
    <row r="95" spans="1:16" x14ac:dyDescent="0.2">
      <c r="A95" s="306">
        <v>6202</v>
      </c>
      <c r="B95" s="307" t="s">
        <v>355</v>
      </c>
      <c r="C95" s="308">
        <v>301</v>
      </c>
      <c r="D95" s="308">
        <v>307</v>
      </c>
      <c r="E95" s="308">
        <v>302</v>
      </c>
      <c r="F95" s="308">
        <v>307</v>
      </c>
      <c r="G95" s="308">
        <v>303</v>
      </c>
      <c r="H95" s="308">
        <v>301</v>
      </c>
      <c r="I95" s="308">
        <v>298</v>
      </c>
      <c r="J95" s="308"/>
      <c r="K95" s="308"/>
      <c r="L95" s="308"/>
      <c r="M95" s="308"/>
      <c r="N95" s="308"/>
      <c r="O95" s="309">
        <f t="shared" si="2"/>
        <v>302.71428571428572</v>
      </c>
      <c r="P95" s="1"/>
    </row>
    <row r="96" spans="1:16" x14ac:dyDescent="0.2">
      <c r="A96" s="306">
        <v>6107</v>
      </c>
      <c r="B96" s="307" t="s">
        <v>356</v>
      </c>
      <c r="C96" s="308">
        <v>3878</v>
      </c>
      <c r="D96" s="308">
        <v>3927</v>
      </c>
      <c r="E96" s="308">
        <v>3959</v>
      </c>
      <c r="F96" s="308">
        <v>3980</v>
      </c>
      <c r="G96" s="308">
        <v>3937</v>
      </c>
      <c r="H96" s="308">
        <v>3914</v>
      </c>
      <c r="I96" s="308">
        <v>3931</v>
      </c>
      <c r="J96" s="308"/>
      <c r="K96" s="308"/>
      <c r="L96" s="308"/>
      <c r="M96" s="308"/>
      <c r="N96" s="308"/>
      <c r="O96" s="309">
        <f t="shared" si="2"/>
        <v>3932.2857142857142</v>
      </c>
      <c r="P96" s="1"/>
    </row>
    <row r="97" spans="1:16" x14ac:dyDescent="0.2">
      <c r="A97" s="306">
        <v>6203</v>
      </c>
      <c r="B97" s="307" t="s">
        <v>357</v>
      </c>
      <c r="C97" s="308">
        <v>1115</v>
      </c>
      <c r="D97" s="308">
        <v>1116</v>
      </c>
      <c r="E97" s="308">
        <v>1116</v>
      </c>
      <c r="F97" s="308">
        <v>1119</v>
      </c>
      <c r="G97" s="308">
        <v>1095</v>
      </c>
      <c r="H97" s="308">
        <v>1094</v>
      </c>
      <c r="I97" s="308">
        <v>1126</v>
      </c>
      <c r="J97" s="308"/>
      <c r="K97" s="308"/>
      <c r="L97" s="308"/>
      <c r="M97" s="308"/>
      <c r="N97" s="308"/>
      <c r="O97" s="309">
        <f t="shared" si="2"/>
        <v>1111.5714285714287</v>
      </c>
      <c r="P97" s="1"/>
    </row>
    <row r="98" spans="1:16" x14ac:dyDescent="0.2">
      <c r="A98" s="306">
        <v>6304</v>
      </c>
      <c r="B98" s="307" t="s">
        <v>358</v>
      </c>
      <c r="C98" s="308">
        <v>1099</v>
      </c>
      <c r="D98" s="308">
        <v>1105</v>
      </c>
      <c r="E98" s="308">
        <v>1098</v>
      </c>
      <c r="F98" s="308">
        <v>1101</v>
      </c>
      <c r="G98" s="308">
        <v>1095</v>
      </c>
      <c r="H98" s="308">
        <v>1083</v>
      </c>
      <c r="I98" s="308">
        <v>1072</v>
      </c>
      <c r="J98" s="308"/>
      <c r="K98" s="308"/>
      <c r="L98" s="308"/>
      <c r="M98" s="308"/>
      <c r="N98" s="308"/>
      <c r="O98" s="309">
        <f t="shared" si="2"/>
        <v>1093.2857142857142</v>
      </c>
      <c r="P98" s="1"/>
    </row>
    <row r="99" spans="1:16" x14ac:dyDescent="0.2">
      <c r="A99" s="306">
        <v>6108</v>
      </c>
      <c r="B99" s="307" t="s">
        <v>359</v>
      </c>
      <c r="C99" s="308">
        <v>2152</v>
      </c>
      <c r="D99" s="308">
        <v>2162</v>
      </c>
      <c r="E99" s="308">
        <v>2141</v>
      </c>
      <c r="F99" s="308">
        <v>2160</v>
      </c>
      <c r="G99" s="308">
        <v>2122</v>
      </c>
      <c r="H99" s="308">
        <v>2116</v>
      </c>
      <c r="I99" s="308">
        <v>2141</v>
      </c>
      <c r="J99" s="308"/>
      <c r="K99" s="308"/>
      <c r="L99" s="308"/>
      <c r="M99" s="308"/>
      <c r="N99" s="308"/>
      <c r="O99" s="309">
        <f t="shared" si="2"/>
        <v>2142</v>
      </c>
      <c r="P99" s="1"/>
    </row>
    <row r="100" spans="1:16" x14ac:dyDescent="0.2">
      <c r="A100" s="306">
        <v>6109</v>
      </c>
      <c r="B100" s="307" t="s">
        <v>360</v>
      </c>
      <c r="C100" s="308">
        <v>2551</v>
      </c>
      <c r="D100" s="308">
        <v>2530</v>
      </c>
      <c r="E100" s="308">
        <v>2513</v>
      </c>
      <c r="F100" s="308">
        <v>2519</v>
      </c>
      <c r="G100" s="308">
        <v>2462</v>
      </c>
      <c r="H100" s="308">
        <v>2461</v>
      </c>
      <c r="I100" s="308">
        <v>2453</v>
      </c>
      <c r="J100" s="308"/>
      <c r="K100" s="308"/>
      <c r="L100" s="308"/>
      <c r="M100" s="308"/>
      <c r="N100" s="308"/>
      <c r="O100" s="309">
        <f t="shared" si="2"/>
        <v>2498.4285714285716</v>
      </c>
      <c r="P100" s="1"/>
    </row>
    <row r="101" spans="1:16" x14ac:dyDescent="0.2">
      <c r="A101" s="306">
        <v>6204</v>
      </c>
      <c r="B101" s="307" t="s">
        <v>361</v>
      </c>
      <c r="C101" s="308">
        <v>903</v>
      </c>
      <c r="D101" s="308">
        <v>874</v>
      </c>
      <c r="E101" s="308">
        <v>887</v>
      </c>
      <c r="F101" s="308">
        <v>891</v>
      </c>
      <c r="G101" s="308">
        <v>892</v>
      </c>
      <c r="H101" s="308">
        <v>893</v>
      </c>
      <c r="I101" s="308">
        <v>878</v>
      </c>
      <c r="J101" s="308"/>
      <c r="K101" s="308"/>
      <c r="L101" s="308"/>
      <c r="M101" s="308"/>
      <c r="N101" s="308"/>
      <c r="O101" s="309">
        <f t="shared" si="2"/>
        <v>888.28571428571433</v>
      </c>
      <c r="P101" s="1"/>
    </row>
    <row r="102" spans="1:16" x14ac:dyDescent="0.2">
      <c r="A102" s="306">
        <v>6110</v>
      </c>
      <c r="B102" s="307" t="s">
        <v>362</v>
      </c>
      <c r="C102" s="308">
        <v>3126</v>
      </c>
      <c r="D102" s="308">
        <v>3151</v>
      </c>
      <c r="E102" s="308">
        <v>3170</v>
      </c>
      <c r="F102" s="308">
        <v>3164</v>
      </c>
      <c r="G102" s="308">
        <v>3108</v>
      </c>
      <c r="H102" s="308">
        <v>3101</v>
      </c>
      <c r="I102" s="308">
        <v>3148</v>
      </c>
      <c r="J102" s="308"/>
      <c r="K102" s="308"/>
      <c r="L102" s="308"/>
      <c r="M102" s="308"/>
      <c r="N102" s="308"/>
      <c r="O102" s="309">
        <f t="shared" si="2"/>
        <v>3138.2857142857142</v>
      </c>
      <c r="P102" s="1"/>
    </row>
    <row r="103" spans="1:16" x14ac:dyDescent="0.2">
      <c r="A103" s="306">
        <v>6305</v>
      </c>
      <c r="B103" s="307" t="s">
        <v>363</v>
      </c>
      <c r="C103" s="308">
        <v>2761</v>
      </c>
      <c r="D103" s="308">
        <v>2770</v>
      </c>
      <c r="E103" s="308">
        <v>2708</v>
      </c>
      <c r="F103" s="308">
        <v>2796</v>
      </c>
      <c r="G103" s="308">
        <v>2697</v>
      </c>
      <c r="H103" s="308">
        <v>2708</v>
      </c>
      <c r="I103" s="308">
        <v>2735</v>
      </c>
      <c r="J103" s="308"/>
      <c r="K103" s="308"/>
      <c r="L103" s="308"/>
      <c r="M103" s="308"/>
      <c r="N103" s="308"/>
      <c r="O103" s="309">
        <f t="shared" si="2"/>
        <v>2739.2857142857142</v>
      </c>
      <c r="P103" s="1"/>
    </row>
    <row r="104" spans="1:16" x14ac:dyDescent="0.2">
      <c r="A104" s="306">
        <v>6205</v>
      </c>
      <c r="B104" s="307" t="s">
        <v>364</v>
      </c>
      <c r="C104" s="308">
        <v>968</v>
      </c>
      <c r="D104" s="308">
        <v>958</v>
      </c>
      <c r="E104" s="308">
        <v>952</v>
      </c>
      <c r="F104" s="308">
        <v>964</v>
      </c>
      <c r="G104" s="308">
        <v>948</v>
      </c>
      <c r="H104" s="308">
        <v>936</v>
      </c>
      <c r="I104" s="308">
        <v>935</v>
      </c>
      <c r="J104" s="308"/>
      <c r="K104" s="308"/>
      <c r="L104" s="308"/>
      <c r="M104" s="308"/>
      <c r="N104" s="308"/>
      <c r="O104" s="309">
        <f t="shared" si="2"/>
        <v>951.57142857142856</v>
      </c>
      <c r="P104" s="1"/>
    </row>
    <row r="105" spans="1:16" x14ac:dyDescent="0.2">
      <c r="A105" s="306">
        <v>6111</v>
      </c>
      <c r="B105" s="307" t="s">
        <v>365</v>
      </c>
      <c r="C105" s="308">
        <v>2067</v>
      </c>
      <c r="D105" s="308">
        <v>2119</v>
      </c>
      <c r="E105" s="308">
        <v>2120</v>
      </c>
      <c r="F105" s="308">
        <v>2087</v>
      </c>
      <c r="G105" s="308">
        <v>2080</v>
      </c>
      <c r="H105" s="308">
        <v>2066</v>
      </c>
      <c r="I105" s="308">
        <v>2059</v>
      </c>
      <c r="J105" s="308"/>
      <c r="K105" s="308"/>
      <c r="L105" s="308"/>
      <c r="M105" s="308"/>
      <c r="N105" s="308"/>
      <c r="O105" s="309">
        <f t="shared" si="2"/>
        <v>2085.4285714285716</v>
      </c>
      <c r="P105" s="1"/>
    </row>
    <row r="106" spans="1:16" x14ac:dyDescent="0.2">
      <c r="A106" s="306">
        <v>6306</v>
      </c>
      <c r="B106" s="307" t="s">
        <v>366</v>
      </c>
      <c r="C106" s="308">
        <v>1458</v>
      </c>
      <c r="D106" s="308">
        <v>1485</v>
      </c>
      <c r="E106" s="308">
        <v>1509</v>
      </c>
      <c r="F106" s="308">
        <v>1504</v>
      </c>
      <c r="G106" s="308">
        <v>1475</v>
      </c>
      <c r="H106" s="308">
        <v>1481</v>
      </c>
      <c r="I106" s="308">
        <v>1478</v>
      </c>
      <c r="J106" s="308"/>
      <c r="K106" s="308"/>
      <c r="L106" s="308"/>
      <c r="M106" s="308"/>
      <c r="N106" s="308"/>
      <c r="O106" s="309">
        <f t="shared" si="2"/>
        <v>1484.2857142857142</v>
      </c>
      <c r="P106" s="1"/>
    </row>
    <row r="107" spans="1:16" x14ac:dyDescent="0.2">
      <c r="A107" s="306">
        <v>6206</v>
      </c>
      <c r="B107" s="307" t="s">
        <v>367</v>
      </c>
      <c r="C107" s="308">
        <v>1169</v>
      </c>
      <c r="D107" s="308">
        <v>1171</v>
      </c>
      <c r="E107" s="308">
        <v>1167</v>
      </c>
      <c r="F107" s="308">
        <v>1159</v>
      </c>
      <c r="G107" s="308">
        <v>1149</v>
      </c>
      <c r="H107" s="308">
        <v>1154</v>
      </c>
      <c r="I107" s="308">
        <v>1152</v>
      </c>
      <c r="J107" s="308"/>
      <c r="K107" s="308"/>
      <c r="L107" s="308"/>
      <c r="M107" s="308"/>
      <c r="N107" s="308"/>
      <c r="O107" s="309">
        <f t="shared" si="2"/>
        <v>1160.1428571428571</v>
      </c>
      <c r="P107" s="1"/>
    </row>
    <row r="108" spans="1:16" x14ac:dyDescent="0.2">
      <c r="A108" s="306">
        <v>6307</v>
      </c>
      <c r="B108" s="307" t="s">
        <v>368</v>
      </c>
      <c r="C108" s="308">
        <v>1297</v>
      </c>
      <c r="D108" s="308">
        <v>1286</v>
      </c>
      <c r="E108" s="308">
        <v>1414</v>
      </c>
      <c r="F108" s="308">
        <v>1410</v>
      </c>
      <c r="G108" s="308">
        <v>1404</v>
      </c>
      <c r="H108" s="308">
        <v>1393</v>
      </c>
      <c r="I108" s="308">
        <v>1421</v>
      </c>
      <c r="J108" s="308"/>
      <c r="K108" s="308"/>
      <c r="L108" s="308"/>
      <c r="M108" s="308"/>
      <c r="N108" s="308"/>
      <c r="O108" s="309">
        <f t="shared" si="2"/>
        <v>1375</v>
      </c>
      <c r="P108" s="1"/>
    </row>
    <row r="109" spans="1:16" x14ac:dyDescent="0.2">
      <c r="A109" s="306">
        <v>6112</v>
      </c>
      <c r="B109" s="307" t="s">
        <v>369</v>
      </c>
      <c r="C109" s="308">
        <v>2033</v>
      </c>
      <c r="D109" s="308">
        <v>2021</v>
      </c>
      <c r="E109" s="308">
        <v>2034</v>
      </c>
      <c r="F109" s="308">
        <v>2041</v>
      </c>
      <c r="G109" s="308">
        <v>1947</v>
      </c>
      <c r="H109" s="308">
        <v>1941</v>
      </c>
      <c r="I109" s="308">
        <v>1941</v>
      </c>
      <c r="J109" s="308"/>
      <c r="K109" s="308"/>
      <c r="L109" s="308"/>
      <c r="M109" s="308"/>
      <c r="N109" s="308"/>
      <c r="O109" s="309">
        <f t="shared" si="2"/>
        <v>1994</v>
      </c>
      <c r="P109" s="1"/>
    </row>
    <row r="110" spans="1:16" x14ac:dyDescent="0.2">
      <c r="A110" s="306">
        <v>6113</v>
      </c>
      <c r="B110" s="307" t="s">
        <v>370</v>
      </c>
      <c r="C110" s="308">
        <v>2916</v>
      </c>
      <c r="D110" s="308">
        <v>2922</v>
      </c>
      <c r="E110" s="308">
        <v>2913</v>
      </c>
      <c r="F110" s="308">
        <v>2914</v>
      </c>
      <c r="G110" s="308">
        <v>2887</v>
      </c>
      <c r="H110" s="308">
        <v>2899</v>
      </c>
      <c r="I110" s="308">
        <v>2918</v>
      </c>
      <c r="J110" s="308"/>
      <c r="K110" s="308"/>
      <c r="L110" s="308"/>
      <c r="M110" s="308"/>
      <c r="N110" s="308"/>
      <c r="O110" s="309">
        <f t="shared" si="2"/>
        <v>2909.8571428571427</v>
      </c>
      <c r="P110" s="1"/>
    </row>
    <row r="111" spans="1:16" x14ac:dyDescent="0.2">
      <c r="A111" s="306">
        <v>6201</v>
      </c>
      <c r="B111" s="307" t="s">
        <v>371</v>
      </c>
      <c r="C111" s="308">
        <v>1814</v>
      </c>
      <c r="D111" s="308">
        <v>1822</v>
      </c>
      <c r="E111" s="308">
        <v>1814</v>
      </c>
      <c r="F111" s="308">
        <v>1806</v>
      </c>
      <c r="G111" s="308">
        <v>1832</v>
      </c>
      <c r="H111" s="308">
        <v>1867</v>
      </c>
      <c r="I111" s="308">
        <v>1887</v>
      </c>
      <c r="J111" s="308"/>
      <c r="K111" s="308"/>
      <c r="L111" s="308"/>
      <c r="M111" s="308"/>
      <c r="N111" s="308"/>
      <c r="O111" s="309">
        <f t="shared" si="2"/>
        <v>1834.5714285714287</v>
      </c>
      <c r="P111" s="1"/>
    </row>
    <row r="112" spans="1:16" x14ac:dyDescent="0.2">
      <c r="A112" s="306">
        <v>6308</v>
      </c>
      <c r="B112" s="307" t="s">
        <v>372</v>
      </c>
      <c r="C112" s="308">
        <v>1471</v>
      </c>
      <c r="D112" s="308">
        <v>1478</v>
      </c>
      <c r="E112" s="308">
        <v>1445</v>
      </c>
      <c r="F112" s="308">
        <v>1492</v>
      </c>
      <c r="G112" s="308">
        <v>1485</v>
      </c>
      <c r="H112" s="308">
        <v>1481</v>
      </c>
      <c r="I112" s="308">
        <v>1491</v>
      </c>
      <c r="J112" s="308"/>
      <c r="K112" s="308"/>
      <c r="L112" s="308"/>
      <c r="M112" s="308"/>
      <c r="N112" s="308"/>
      <c r="O112" s="309">
        <f t="shared" si="2"/>
        <v>1477.5714285714287</v>
      </c>
      <c r="P112" s="1"/>
    </row>
    <row r="113" spans="1:16" x14ac:dyDescent="0.2">
      <c r="A113" s="306">
        <v>6309</v>
      </c>
      <c r="B113" s="307" t="s">
        <v>373</v>
      </c>
      <c r="C113" s="308">
        <v>463</v>
      </c>
      <c r="D113" s="308">
        <v>470</v>
      </c>
      <c r="E113" s="308">
        <v>463</v>
      </c>
      <c r="F113" s="308">
        <v>474</v>
      </c>
      <c r="G113" s="308">
        <v>471</v>
      </c>
      <c r="H113" s="308">
        <v>469</v>
      </c>
      <c r="I113" s="308">
        <v>484</v>
      </c>
      <c r="J113" s="308"/>
      <c r="K113" s="308"/>
      <c r="L113" s="308"/>
      <c r="M113" s="308"/>
      <c r="N113" s="308"/>
      <c r="O113" s="309">
        <f t="shared" si="2"/>
        <v>470.57142857142856</v>
      </c>
      <c r="P113" s="1"/>
    </row>
    <row r="114" spans="1:16" x14ac:dyDescent="0.2">
      <c r="A114" s="306">
        <v>6114</v>
      </c>
      <c r="B114" s="307" t="s">
        <v>374</v>
      </c>
      <c r="C114" s="308">
        <v>2228</v>
      </c>
      <c r="D114" s="308">
        <v>2232</v>
      </c>
      <c r="E114" s="308">
        <v>2221</v>
      </c>
      <c r="F114" s="308">
        <v>2203</v>
      </c>
      <c r="G114" s="308">
        <v>2140</v>
      </c>
      <c r="H114" s="308">
        <v>2137</v>
      </c>
      <c r="I114" s="308">
        <v>2157</v>
      </c>
      <c r="J114" s="308"/>
      <c r="K114" s="308"/>
      <c r="L114" s="308"/>
      <c r="M114" s="308"/>
      <c r="N114" s="308"/>
      <c r="O114" s="309">
        <f t="shared" si="2"/>
        <v>2188.2857142857142</v>
      </c>
      <c r="P114" s="1"/>
    </row>
    <row r="115" spans="1:16" x14ac:dyDescent="0.2">
      <c r="A115" s="306">
        <v>6101</v>
      </c>
      <c r="B115" s="307" t="s">
        <v>375</v>
      </c>
      <c r="C115" s="308">
        <v>22324</v>
      </c>
      <c r="D115" s="308">
        <v>22554</v>
      </c>
      <c r="E115" s="308">
        <v>22662</v>
      </c>
      <c r="F115" s="308">
        <v>22712</v>
      </c>
      <c r="G115" s="308">
        <v>23196</v>
      </c>
      <c r="H115" s="308">
        <v>23047</v>
      </c>
      <c r="I115" s="308">
        <v>23124</v>
      </c>
      <c r="J115" s="308"/>
      <c r="K115" s="308"/>
      <c r="L115" s="308"/>
      <c r="M115" s="308"/>
      <c r="N115" s="308"/>
      <c r="O115" s="309">
        <f t="shared" si="2"/>
        <v>22802.714285714286</v>
      </c>
      <c r="P115" s="1"/>
    </row>
    <row r="116" spans="1:16" x14ac:dyDescent="0.2">
      <c r="A116" s="306">
        <v>6115</v>
      </c>
      <c r="B116" s="307" t="s">
        <v>376</v>
      </c>
      <c r="C116" s="308">
        <v>9624</v>
      </c>
      <c r="D116" s="308">
        <v>9729</v>
      </c>
      <c r="E116" s="308">
        <v>9687</v>
      </c>
      <c r="F116" s="308">
        <v>9759</v>
      </c>
      <c r="G116" s="308">
        <v>9716</v>
      </c>
      <c r="H116" s="308">
        <f>9743+1</f>
        <v>9744</v>
      </c>
      <c r="I116" s="308">
        <v>9811</v>
      </c>
      <c r="J116" s="308"/>
      <c r="K116" s="308"/>
      <c r="L116" s="308"/>
      <c r="M116" s="308"/>
      <c r="N116" s="308"/>
      <c r="O116" s="309">
        <f t="shared" si="2"/>
        <v>9724.2857142857138</v>
      </c>
      <c r="P116" s="1"/>
    </row>
    <row r="117" spans="1:16" x14ac:dyDescent="0.2">
      <c r="A117" s="306">
        <v>6116</v>
      </c>
      <c r="B117" s="307" t="s">
        <v>377</v>
      </c>
      <c r="C117" s="308">
        <v>2689</v>
      </c>
      <c r="D117" s="308">
        <v>2710</v>
      </c>
      <c r="E117" s="308">
        <v>2675</v>
      </c>
      <c r="F117" s="308">
        <v>2744</v>
      </c>
      <c r="G117" s="308">
        <v>2612</v>
      </c>
      <c r="H117" s="308">
        <v>2600</v>
      </c>
      <c r="I117" s="308">
        <v>2608</v>
      </c>
      <c r="J117" s="308"/>
      <c r="K117" s="308"/>
      <c r="L117" s="308"/>
      <c r="M117" s="308"/>
      <c r="N117" s="308"/>
      <c r="O117" s="309">
        <f t="shared" si="2"/>
        <v>2662.5714285714284</v>
      </c>
      <c r="P117" s="1"/>
    </row>
    <row r="118" spans="1:16" x14ac:dyDescent="0.2">
      <c r="A118" s="306">
        <v>6301</v>
      </c>
      <c r="B118" s="307" t="s">
        <v>378</v>
      </c>
      <c r="C118" s="308">
        <v>9240</v>
      </c>
      <c r="D118" s="308">
        <v>9303</v>
      </c>
      <c r="E118" s="308">
        <v>9341</v>
      </c>
      <c r="F118" s="308">
        <v>9359</v>
      </c>
      <c r="G118" s="308">
        <v>9441</v>
      </c>
      <c r="H118" s="308">
        <v>9424</v>
      </c>
      <c r="I118" s="308">
        <v>9449</v>
      </c>
      <c r="J118" s="308"/>
      <c r="K118" s="308"/>
      <c r="L118" s="308"/>
      <c r="M118" s="308"/>
      <c r="N118" s="308"/>
      <c r="O118" s="309">
        <f t="shared" si="2"/>
        <v>9365.2857142857138</v>
      </c>
      <c r="P118" s="1"/>
    </row>
    <row r="119" spans="1:16" x14ac:dyDescent="0.2">
      <c r="A119" s="306">
        <v>6117</v>
      </c>
      <c r="B119" s="307" t="s">
        <v>379</v>
      </c>
      <c r="C119" s="308">
        <v>4719</v>
      </c>
      <c r="D119" s="308">
        <v>4765</v>
      </c>
      <c r="E119" s="308">
        <v>4752</v>
      </c>
      <c r="F119" s="308">
        <v>4788</v>
      </c>
      <c r="G119" s="308">
        <v>4779</v>
      </c>
      <c r="H119" s="308">
        <v>4811</v>
      </c>
      <c r="I119" s="308">
        <v>4893</v>
      </c>
      <c r="J119" s="308"/>
      <c r="K119" s="308"/>
      <c r="L119" s="308"/>
      <c r="M119" s="308"/>
      <c r="N119" s="308"/>
      <c r="O119" s="309">
        <f t="shared" si="2"/>
        <v>4786.7142857142853</v>
      </c>
      <c r="P119" s="1"/>
    </row>
    <row r="120" spans="1:16" x14ac:dyDescent="0.2">
      <c r="A120" s="306">
        <v>6310</v>
      </c>
      <c r="B120" s="307" t="s">
        <v>380</v>
      </c>
      <c r="C120" s="308">
        <v>5297</v>
      </c>
      <c r="D120" s="308">
        <v>5327</v>
      </c>
      <c r="E120" s="308">
        <v>5358</v>
      </c>
      <c r="F120" s="308">
        <v>5381</v>
      </c>
      <c r="G120" s="308">
        <v>5386</v>
      </c>
      <c r="H120" s="308">
        <v>5355</v>
      </c>
      <c r="I120" s="308">
        <v>5345</v>
      </c>
      <c r="J120" s="308"/>
      <c r="K120" s="308"/>
      <c r="L120" s="308"/>
      <c r="M120" s="308"/>
      <c r="N120" s="308"/>
      <c r="O120" s="309">
        <f t="shared" si="2"/>
        <v>5349.8571428571431</v>
      </c>
      <c r="P120" s="1"/>
    </row>
    <row r="121" spans="1:16" x14ac:dyDescent="0.2">
      <c r="A121" s="306">
        <v>7201</v>
      </c>
      <c r="B121" s="307" t="s">
        <v>381</v>
      </c>
      <c r="C121" s="308">
        <v>9188</v>
      </c>
      <c r="D121" s="308">
        <v>9222</v>
      </c>
      <c r="E121" s="308">
        <v>9230</v>
      </c>
      <c r="F121" s="308">
        <v>9265</v>
      </c>
      <c r="G121" s="308">
        <v>9368</v>
      </c>
      <c r="H121" s="308">
        <v>9294</v>
      </c>
      <c r="I121" s="308">
        <v>9328</v>
      </c>
      <c r="J121" s="308"/>
      <c r="K121" s="308"/>
      <c r="L121" s="308"/>
      <c r="M121" s="308"/>
      <c r="N121" s="308"/>
      <c r="O121" s="309">
        <f t="shared" si="2"/>
        <v>9270.7142857142862</v>
      </c>
      <c r="P121" s="1"/>
    </row>
    <row r="122" spans="1:16" x14ac:dyDescent="0.2">
      <c r="A122" s="306">
        <v>7202</v>
      </c>
      <c r="B122" s="307" t="s">
        <v>382</v>
      </c>
      <c r="C122" s="308">
        <v>2447</v>
      </c>
      <c r="D122" s="308">
        <v>2433</v>
      </c>
      <c r="E122" s="308">
        <v>2432</v>
      </c>
      <c r="F122" s="308">
        <v>2446</v>
      </c>
      <c r="G122" s="308">
        <v>2361</v>
      </c>
      <c r="H122" s="308">
        <v>2385</v>
      </c>
      <c r="I122" s="308">
        <v>2393</v>
      </c>
      <c r="J122" s="308"/>
      <c r="K122" s="308"/>
      <c r="L122" s="308"/>
      <c r="M122" s="308"/>
      <c r="N122" s="308"/>
      <c r="O122" s="309">
        <f t="shared" si="2"/>
        <v>2413.8571428571427</v>
      </c>
      <c r="P122" s="1"/>
    </row>
    <row r="123" spans="1:16" x14ac:dyDescent="0.2">
      <c r="A123" s="306">
        <v>7402</v>
      </c>
      <c r="B123" s="307" t="s">
        <v>383</v>
      </c>
      <c r="C123" s="308">
        <v>5205</v>
      </c>
      <c r="D123" s="308">
        <v>5150</v>
      </c>
      <c r="E123" s="308">
        <v>5204</v>
      </c>
      <c r="F123" s="308">
        <v>5193</v>
      </c>
      <c r="G123" s="308">
        <v>5099</v>
      </c>
      <c r="H123" s="308">
        <v>5184</v>
      </c>
      <c r="I123" s="308">
        <v>5199</v>
      </c>
      <c r="J123" s="308"/>
      <c r="K123" s="308"/>
      <c r="L123" s="308"/>
      <c r="M123" s="308"/>
      <c r="N123" s="308"/>
      <c r="O123" s="309">
        <f t="shared" si="2"/>
        <v>5176.2857142857147</v>
      </c>
      <c r="P123" s="1"/>
    </row>
    <row r="124" spans="1:16" x14ac:dyDescent="0.2">
      <c r="A124" s="306">
        <v>7102</v>
      </c>
      <c r="B124" s="307" t="s">
        <v>384</v>
      </c>
      <c r="C124" s="308">
        <v>9481</v>
      </c>
      <c r="D124" s="308">
        <v>9536</v>
      </c>
      <c r="E124" s="308">
        <v>9528</v>
      </c>
      <c r="F124" s="308">
        <v>9562</v>
      </c>
      <c r="G124" s="308">
        <v>9570</v>
      </c>
      <c r="H124" s="308">
        <v>9611</v>
      </c>
      <c r="I124" s="308">
        <v>9658</v>
      </c>
      <c r="J124" s="308"/>
      <c r="K124" s="308"/>
      <c r="L124" s="308"/>
      <c r="M124" s="308"/>
      <c r="N124" s="308"/>
      <c r="O124" s="309">
        <f t="shared" si="2"/>
        <v>9563.7142857142862</v>
      </c>
      <c r="P124" s="1"/>
    </row>
    <row r="125" spans="1:16" x14ac:dyDescent="0.2">
      <c r="A125" s="306">
        <v>7103</v>
      </c>
      <c r="B125" s="307" t="s">
        <v>385</v>
      </c>
      <c r="C125" s="308">
        <v>1933</v>
      </c>
      <c r="D125" s="308">
        <v>1931</v>
      </c>
      <c r="E125" s="308">
        <v>1923</v>
      </c>
      <c r="F125" s="308">
        <v>1922</v>
      </c>
      <c r="G125" s="308">
        <v>1902</v>
      </c>
      <c r="H125" s="308">
        <v>1911</v>
      </c>
      <c r="I125" s="308">
        <v>1908</v>
      </c>
      <c r="J125" s="308"/>
      <c r="K125" s="308"/>
      <c r="L125" s="308"/>
      <c r="M125" s="308"/>
      <c r="N125" s="308"/>
      <c r="O125" s="309">
        <f t="shared" si="2"/>
        <v>1918.5714285714287</v>
      </c>
      <c r="P125" s="1"/>
    </row>
    <row r="126" spans="1:16" x14ac:dyDescent="0.2">
      <c r="A126" s="306">
        <v>7301</v>
      </c>
      <c r="B126" s="307" t="s">
        <v>386</v>
      </c>
      <c r="C126" s="308">
        <v>17041</v>
      </c>
      <c r="D126" s="308">
        <v>17215</v>
      </c>
      <c r="E126" s="308">
        <v>17267</v>
      </c>
      <c r="F126" s="308">
        <v>17265</v>
      </c>
      <c r="G126" s="308">
        <v>17414</v>
      </c>
      <c r="H126" s="308">
        <v>17336</v>
      </c>
      <c r="I126" s="308">
        <v>17344</v>
      </c>
      <c r="J126" s="308"/>
      <c r="K126" s="308"/>
      <c r="L126" s="308"/>
      <c r="M126" s="308"/>
      <c r="N126" s="308"/>
      <c r="O126" s="309">
        <f t="shared" si="2"/>
        <v>17268.857142857141</v>
      </c>
      <c r="P126" s="1"/>
    </row>
    <row r="127" spans="1:16" x14ac:dyDescent="0.2">
      <c r="A127" s="306">
        <v>7104</v>
      </c>
      <c r="B127" s="307" t="s">
        <v>387</v>
      </c>
      <c r="C127" s="308">
        <v>1263</v>
      </c>
      <c r="D127" s="308">
        <v>1253</v>
      </c>
      <c r="E127" s="308">
        <v>1262</v>
      </c>
      <c r="F127" s="308">
        <v>1247</v>
      </c>
      <c r="G127" s="308">
        <v>1240</v>
      </c>
      <c r="H127" s="308">
        <v>1230</v>
      </c>
      <c r="I127" s="308">
        <v>1219</v>
      </c>
      <c r="J127" s="308"/>
      <c r="K127" s="308"/>
      <c r="L127" s="308"/>
      <c r="M127" s="308"/>
      <c r="N127" s="308"/>
      <c r="O127" s="309">
        <f t="shared" si="2"/>
        <v>1244.8571428571429</v>
      </c>
      <c r="P127" s="1"/>
    </row>
    <row r="128" spans="1:16" x14ac:dyDescent="0.2">
      <c r="A128" s="306">
        <v>7302</v>
      </c>
      <c r="B128" s="307" t="s">
        <v>388</v>
      </c>
      <c r="C128" s="308">
        <v>1759</v>
      </c>
      <c r="D128" s="308">
        <v>1761</v>
      </c>
      <c r="E128" s="308">
        <v>1742</v>
      </c>
      <c r="F128" s="308">
        <v>1760</v>
      </c>
      <c r="G128" s="308">
        <v>1753</v>
      </c>
      <c r="H128" s="308">
        <v>1781</v>
      </c>
      <c r="I128" s="308">
        <v>1813</v>
      </c>
      <c r="J128" s="308"/>
      <c r="K128" s="308"/>
      <c r="L128" s="308"/>
      <c r="M128" s="308"/>
      <c r="N128" s="308"/>
      <c r="O128" s="309">
        <f t="shared" si="2"/>
        <v>1767</v>
      </c>
      <c r="P128" s="1"/>
    </row>
    <row r="129" spans="1:16" x14ac:dyDescent="0.2">
      <c r="A129" s="306">
        <v>7303</v>
      </c>
      <c r="B129" s="307" t="s">
        <v>389</v>
      </c>
      <c r="C129" s="308">
        <v>1124</v>
      </c>
      <c r="D129" s="308">
        <v>1124</v>
      </c>
      <c r="E129" s="308">
        <v>1113</v>
      </c>
      <c r="F129" s="308">
        <v>1132</v>
      </c>
      <c r="G129" s="308">
        <v>1118</v>
      </c>
      <c r="H129" s="308">
        <v>1131</v>
      </c>
      <c r="I129" s="308">
        <v>1135</v>
      </c>
      <c r="J129" s="308"/>
      <c r="K129" s="308"/>
      <c r="L129" s="308"/>
      <c r="M129" s="308"/>
      <c r="N129" s="308"/>
      <c r="O129" s="309">
        <f t="shared" si="2"/>
        <v>1125.2857142857142</v>
      </c>
      <c r="P129" s="1"/>
    </row>
    <row r="130" spans="1:16" x14ac:dyDescent="0.2">
      <c r="A130" s="306">
        <v>7401</v>
      </c>
      <c r="B130" s="307" t="s">
        <v>390</v>
      </c>
      <c r="C130" s="308">
        <v>16348</v>
      </c>
      <c r="D130" s="308">
        <v>16395</v>
      </c>
      <c r="E130" s="308">
        <v>16381</v>
      </c>
      <c r="F130" s="308">
        <v>16389</v>
      </c>
      <c r="G130" s="308">
        <v>16346</v>
      </c>
      <c r="H130" s="308">
        <v>16285</v>
      </c>
      <c r="I130" s="308">
        <v>16347</v>
      </c>
      <c r="J130" s="308"/>
      <c r="K130" s="308"/>
      <c r="L130" s="308"/>
      <c r="M130" s="308"/>
      <c r="N130" s="308"/>
      <c r="O130" s="309">
        <f t="shared" si="2"/>
        <v>16355.857142857143</v>
      </c>
      <c r="P130" s="1"/>
    </row>
    <row r="131" spans="1:16" x14ac:dyDescent="0.2">
      <c r="A131" s="306">
        <v>7403</v>
      </c>
      <c r="B131" s="307" t="s">
        <v>391</v>
      </c>
      <c r="C131" s="308">
        <v>7497</v>
      </c>
      <c r="D131" s="308">
        <v>7525</v>
      </c>
      <c r="E131" s="308">
        <v>7519</v>
      </c>
      <c r="F131" s="308">
        <v>7511</v>
      </c>
      <c r="G131" s="308">
        <v>7517</v>
      </c>
      <c r="H131" s="308">
        <v>7535</v>
      </c>
      <c r="I131" s="308">
        <v>7601</v>
      </c>
      <c r="J131" s="308"/>
      <c r="K131" s="308"/>
      <c r="L131" s="308"/>
      <c r="M131" s="308"/>
      <c r="N131" s="308"/>
      <c r="O131" s="309">
        <f t="shared" si="2"/>
        <v>7529.2857142857147</v>
      </c>
      <c r="P131" s="1"/>
    </row>
    <row r="132" spans="1:16" x14ac:dyDescent="0.2">
      <c r="A132" s="306">
        <v>7105</v>
      </c>
      <c r="B132" s="307" t="s">
        <v>245</v>
      </c>
      <c r="C132" s="308">
        <v>9142</v>
      </c>
      <c r="D132" s="308">
        <v>9155</v>
      </c>
      <c r="E132" s="308">
        <v>9142</v>
      </c>
      <c r="F132" s="308">
        <v>9212</v>
      </c>
      <c r="G132" s="308">
        <v>9190</v>
      </c>
      <c r="H132" s="308">
        <v>9263</v>
      </c>
      <c r="I132" s="308">
        <v>9272</v>
      </c>
      <c r="J132" s="308"/>
      <c r="K132" s="308"/>
      <c r="L132" s="308"/>
      <c r="M132" s="308"/>
      <c r="N132" s="308"/>
      <c r="O132" s="309">
        <f t="shared" si="2"/>
        <v>9196.5714285714294</v>
      </c>
      <c r="P132" s="1"/>
    </row>
    <row r="133" spans="1:16" x14ac:dyDescent="0.2">
      <c r="A133" s="306">
        <v>7304</v>
      </c>
      <c r="B133" s="307" t="s">
        <v>392</v>
      </c>
      <c r="C133" s="308">
        <v>6064</v>
      </c>
      <c r="D133" s="308">
        <v>6084</v>
      </c>
      <c r="E133" s="308">
        <v>6120</v>
      </c>
      <c r="F133" s="308">
        <v>6204</v>
      </c>
      <c r="G133" s="308">
        <v>6166</v>
      </c>
      <c r="H133" s="308">
        <v>6144</v>
      </c>
      <c r="I133" s="308">
        <v>6178</v>
      </c>
      <c r="J133" s="308"/>
      <c r="K133" s="308"/>
      <c r="L133" s="308"/>
      <c r="M133" s="308"/>
      <c r="N133" s="308"/>
      <c r="O133" s="309">
        <f t="shared" si="2"/>
        <v>6137.1428571428569</v>
      </c>
      <c r="P133" s="1"/>
    </row>
    <row r="134" spans="1:16" x14ac:dyDescent="0.2">
      <c r="A134" s="306">
        <v>7404</v>
      </c>
      <c r="B134" s="307" t="s">
        <v>393</v>
      </c>
      <c r="C134" s="308">
        <v>8823</v>
      </c>
      <c r="D134" s="308">
        <v>8826</v>
      </c>
      <c r="E134" s="308">
        <v>8831</v>
      </c>
      <c r="F134" s="308">
        <v>8846</v>
      </c>
      <c r="G134" s="308">
        <v>8844</v>
      </c>
      <c r="H134" s="308">
        <v>8808</v>
      </c>
      <c r="I134" s="308">
        <v>8878</v>
      </c>
      <c r="J134" s="308"/>
      <c r="K134" s="308"/>
      <c r="L134" s="308"/>
      <c r="M134" s="308"/>
      <c r="N134" s="308"/>
      <c r="O134" s="309">
        <f t="shared" si="2"/>
        <v>8836.5714285714294</v>
      </c>
      <c r="P134" s="1"/>
    </row>
    <row r="135" spans="1:16" x14ac:dyDescent="0.2">
      <c r="A135" s="306">
        <v>7106</v>
      </c>
      <c r="B135" s="307" t="s">
        <v>394</v>
      </c>
      <c r="C135" s="308">
        <v>1847</v>
      </c>
      <c r="D135" s="308">
        <v>1868</v>
      </c>
      <c r="E135" s="308">
        <v>1863</v>
      </c>
      <c r="F135" s="308">
        <v>1859</v>
      </c>
      <c r="G135" s="308">
        <v>1841</v>
      </c>
      <c r="H135" s="308">
        <v>1852</v>
      </c>
      <c r="I135" s="308">
        <v>1875</v>
      </c>
      <c r="J135" s="308"/>
      <c r="K135" s="308"/>
      <c r="L135" s="308"/>
      <c r="M135" s="308"/>
      <c r="N135" s="308"/>
      <c r="O135" s="309">
        <f t="shared" si="2"/>
        <v>1857.8571428571429</v>
      </c>
      <c r="P135" s="1"/>
    </row>
    <row r="136" spans="1:16" x14ac:dyDescent="0.2">
      <c r="A136" s="306">
        <v>7203</v>
      </c>
      <c r="B136" s="307" t="s">
        <v>395</v>
      </c>
      <c r="C136" s="308">
        <v>1789</v>
      </c>
      <c r="D136" s="308">
        <v>1792</v>
      </c>
      <c r="E136" s="308">
        <v>1758</v>
      </c>
      <c r="F136" s="308">
        <v>1785</v>
      </c>
      <c r="G136" s="308">
        <v>1799</v>
      </c>
      <c r="H136" s="308">
        <v>1797</v>
      </c>
      <c r="I136" s="308">
        <v>1820</v>
      </c>
      <c r="J136" s="308"/>
      <c r="K136" s="308"/>
      <c r="L136" s="308"/>
      <c r="M136" s="308"/>
      <c r="N136" s="308"/>
      <c r="O136" s="309">
        <f t="shared" ref="O136:O199" si="3">AVERAGE(C136:N136)</f>
        <v>1791.4285714285713</v>
      </c>
      <c r="P136" s="1"/>
    </row>
    <row r="137" spans="1:16" x14ac:dyDescent="0.2">
      <c r="A137" s="306">
        <v>7107</v>
      </c>
      <c r="B137" s="307" t="s">
        <v>396</v>
      </c>
      <c r="C137" s="308">
        <v>1667</v>
      </c>
      <c r="D137" s="308">
        <v>1684</v>
      </c>
      <c r="E137" s="308">
        <v>1675</v>
      </c>
      <c r="F137" s="308">
        <v>1670</v>
      </c>
      <c r="G137" s="308">
        <v>1662</v>
      </c>
      <c r="H137" s="308">
        <v>1656</v>
      </c>
      <c r="I137" s="308">
        <v>1654</v>
      </c>
      <c r="J137" s="308"/>
      <c r="K137" s="308"/>
      <c r="L137" s="308"/>
      <c r="M137" s="308"/>
      <c r="N137" s="308"/>
      <c r="O137" s="309">
        <f t="shared" si="3"/>
        <v>1666.8571428571429</v>
      </c>
      <c r="P137" s="1"/>
    </row>
    <row r="138" spans="1:16" x14ac:dyDescent="0.2">
      <c r="A138" s="306">
        <v>7305</v>
      </c>
      <c r="B138" s="307" t="s">
        <v>397</v>
      </c>
      <c r="C138" s="308">
        <v>2121</v>
      </c>
      <c r="D138" s="308">
        <v>2142</v>
      </c>
      <c r="E138" s="308">
        <v>2146</v>
      </c>
      <c r="F138" s="308">
        <v>2147</v>
      </c>
      <c r="G138" s="308">
        <v>2142</v>
      </c>
      <c r="H138" s="308">
        <v>2157</v>
      </c>
      <c r="I138" s="308">
        <v>2155</v>
      </c>
      <c r="J138" s="308"/>
      <c r="K138" s="308"/>
      <c r="L138" s="308"/>
      <c r="M138" s="308"/>
      <c r="N138" s="308"/>
      <c r="O138" s="309">
        <f t="shared" si="3"/>
        <v>2144.2857142857142</v>
      </c>
      <c r="P138" s="1"/>
    </row>
    <row r="139" spans="1:16" x14ac:dyDescent="0.2">
      <c r="A139" s="306">
        <v>7405</v>
      </c>
      <c r="B139" s="307" t="s">
        <v>398</v>
      </c>
      <c r="C139" s="308">
        <v>4903</v>
      </c>
      <c r="D139" s="308">
        <v>4935</v>
      </c>
      <c r="E139" s="308">
        <v>4927</v>
      </c>
      <c r="F139" s="308">
        <v>4946</v>
      </c>
      <c r="G139" s="308">
        <v>4960</v>
      </c>
      <c r="H139" s="308">
        <v>4950</v>
      </c>
      <c r="I139" s="308">
        <v>4972</v>
      </c>
      <c r="J139" s="308"/>
      <c r="K139" s="308"/>
      <c r="L139" s="308"/>
      <c r="M139" s="308"/>
      <c r="N139" s="308"/>
      <c r="O139" s="309">
        <f t="shared" si="3"/>
        <v>4941.8571428571431</v>
      </c>
      <c r="P139" s="1"/>
    </row>
    <row r="140" spans="1:16" x14ac:dyDescent="0.2">
      <c r="A140" s="306">
        <v>7108</v>
      </c>
      <c r="B140" s="307" t="s">
        <v>399</v>
      </c>
      <c r="C140" s="308">
        <v>3149</v>
      </c>
      <c r="D140" s="308">
        <v>3157</v>
      </c>
      <c r="E140" s="308">
        <v>3155</v>
      </c>
      <c r="F140" s="308">
        <v>3167</v>
      </c>
      <c r="G140" s="308">
        <v>3146</v>
      </c>
      <c r="H140" s="308">
        <v>3147</v>
      </c>
      <c r="I140" s="308">
        <v>3168</v>
      </c>
      <c r="J140" s="308"/>
      <c r="K140" s="308"/>
      <c r="L140" s="308"/>
      <c r="M140" s="308"/>
      <c r="N140" s="308"/>
      <c r="O140" s="309">
        <f t="shared" si="3"/>
        <v>3155.5714285714284</v>
      </c>
      <c r="P140" s="1"/>
    </row>
    <row r="141" spans="1:16" x14ac:dyDescent="0.2">
      <c r="A141" s="306">
        <v>7306</v>
      </c>
      <c r="B141" s="307" t="s">
        <v>400</v>
      </c>
      <c r="C141" s="308">
        <v>2944</v>
      </c>
      <c r="D141" s="308">
        <v>2933</v>
      </c>
      <c r="E141" s="308">
        <v>2937</v>
      </c>
      <c r="F141" s="308">
        <v>2937</v>
      </c>
      <c r="G141" s="308">
        <v>2938</v>
      </c>
      <c r="H141" s="308">
        <v>2929</v>
      </c>
      <c r="I141" s="308">
        <v>2920</v>
      </c>
      <c r="J141" s="308"/>
      <c r="K141" s="308"/>
      <c r="L141" s="308"/>
      <c r="M141" s="308"/>
      <c r="N141" s="308"/>
      <c r="O141" s="309">
        <f t="shared" si="3"/>
        <v>2934</v>
      </c>
      <c r="P141" s="1"/>
    </row>
    <row r="142" spans="1:16" x14ac:dyDescent="0.2">
      <c r="A142" s="306">
        <v>7307</v>
      </c>
      <c r="B142" s="307" t="s">
        <v>401</v>
      </c>
      <c r="C142" s="308">
        <v>2641</v>
      </c>
      <c r="D142" s="308">
        <v>2627</v>
      </c>
      <c r="E142" s="308">
        <v>2632</v>
      </c>
      <c r="F142" s="308">
        <v>2634</v>
      </c>
      <c r="G142" s="308">
        <v>2618</v>
      </c>
      <c r="H142" s="308">
        <v>2640</v>
      </c>
      <c r="I142" s="308">
        <v>2645</v>
      </c>
      <c r="J142" s="308"/>
      <c r="K142" s="308"/>
      <c r="L142" s="308"/>
      <c r="M142" s="308"/>
      <c r="N142" s="308"/>
      <c r="O142" s="309">
        <f t="shared" si="3"/>
        <v>2633.8571428571427</v>
      </c>
      <c r="P142" s="1"/>
    </row>
    <row r="143" spans="1:16" x14ac:dyDescent="0.2">
      <c r="A143" s="306">
        <v>7109</v>
      </c>
      <c r="B143" s="307" t="s">
        <v>402</v>
      </c>
      <c r="C143" s="308">
        <v>10179</v>
      </c>
      <c r="D143" s="308">
        <v>10228</v>
      </c>
      <c r="E143" s="308">
        <v>10289</v>
      </c>
      <c r="F143" s="308">
        <v>10257</v>
      </c>
      <c r="G143" s="308">
        <v>10169</v>
      </c>
      <c r="H143" s="308">
        <v>10160</v>
      </c>
      <c r="I143" s="308">
        <v>10225</v>
      </c>
      <c r="J143" s="308"/>
      <c r="K143" s="308"/>
      <c r="L143" s="308"/>
      <c r="M143" s="308"/>
      <c r="N143" s="308"/>
      <c r="O143" s="309">
        <f t="shared" si="3"/>
        <v>10215.285714285714</v>
      </c>
      <c r="P143" s="1"/>
    </row>
    <row r="144" spans="1:16" x14ac:dyDescent="0.2">
      <c r="A144" s="306">
        <v>7406</v>
      </c>
      <c r="B144" s="307" t="s">
        <v>403</v>
      </c>
      <c r="C144" s="308">
        <v>8554</v>
      </c>
      <c r="D144" s="308">
        <v>8617</v>
      </c>
      <c r="E144" s="308">
        <v>8630</v>
      </c>
      <c r="F144" s="308">
        <v>8640</v>
      </c>
      <c r="G144" s="308">
        <v>8940</v>
      </c>
      <c r="H144" s="308">
        <v>8972</v>
      </c>
      <c r="I144" s="308">
        <v>9034</v>
      </c>
      <c r="J144" s="308"/>
      <c r="K144" s="308"/>
      <c r="L144" s="308"/>
      <c r="M144" s="308"/>
      <c r="N144" s="308"/>
      <c r="O144" s="309">
        <f t="shared" si="3"/>
        <v>8769.5714285714294</v>
      </c>
      <c r="P144" s="1"/>
    </row>
    <row r="145" spans="1:16" x14ac:dyDescent="0.2">
      <c r="A145" s="306">
        <v>7110</v>
      </c>
      <c r="B145" s="307" t="s">
        <v>404</v>
      </c>
      <c r="C145" s="308">
        <v>2212</v>
      </c>
      <c r="D145" s="308">
        <v>2294</v>
      </c>
      <c r="E145" s="308">
        <v>2287</v>
      </c>
      <c r="F145" s="308">
        <v>2278</v>
      </c>
      <c r="G145" s="308">
        <v>2286</v>
      </c>
      <c r="H145" s="308">
        <v>2270</v>
      </c>
      <c r="I145" s="308">
        <v>2282</v>
      </c>
      <c r="J145" s="308"/>
      <c r="K145" s="308"/>
      <c r="L145" s="308"/>
      <c r="M145" s="308"/>
      <c r="N145" s="308"/>
      <c r="O145" s="309">
        <f t="shared" si="3"/>
        <v>2272.7142857142858</v>
      </c>
      <c r="P145" s="1"/>
    </row>
    <row r="146" spans="1:16" x14ac:dyDescent="0.2">
      <c r="A146" s="306">
        <v>7101</v>
      </c>
      <c r="B146" s="307" t="s">
        <v>405</v>
      </c>
      <c r="C146" s="308">
        <v>22808</v>
      </c>
      <c r="D146" s="308">
        <v>22886</v>
      </c>
      <c r="E146" s="308">
        <v>22947</v>
      </c>
      <c r="F146" s="308">
        <v>23057</v>
      </c>
      <c r="G146" s="308">
        <v>23115</v>
      </c>
      <c r="H146" s="308">
        <v>23148</v>
      </c>
      <c r="I146" s="308">
        <v>23318</v>
      </c>
      <c r="J146" s="308"/>
      <c r="K146" s="308"/>
      <c r="L146" s="308"/>
      <c r="M146" s="308"/>
      <c r="N146" s="308"/>
      <c r="O146" s="309">
        <f t="shared" si="3"/>
        <v>23039.857142857141</v>
      </c>
      <c r="P146" s="1"/>
    </row>
    <row r="147" spans="1:16" x14ac:dyDescent="0.2">
      <c r="A147" s="306">
        <v>7308</v>
      </c>
      <c r="B147" s="307" t="s">
        <v>406</v>
      </c>
      <c r="C147" s="308">
        <v>4294</v>
      </c>
      <c r="D147" s="308">
        <v>4289</v>
      </c>
      <c r="E147" s="308">
        <v>4346</v>
      </c>
      <c r="F147" s="308">
        <v>4339</v>
      </c>
      <c r="G147" s="308">
        <v>4242</v>
      </c>
      <c r="H147" s="308">
        <v>4215</v>
      </c>
      <c r="I147" s="308">
        <v>4209</v>
      </c>
      <c r="J147" s="308"/>
      <c r="K147" s="308"/>
      <c r="L147" s="308"/>
      <c r="M147" s="308"/>
      <c r="N147" s="308"/>
      <c r="O147" s="309">
        <f t="shared" si="3"/>
        <v>4276.2857142857147</v>
      </c>
      <c r="P147" s="1"/>
    </row>
    <row r="148" spans="1:16" x14ac:dyDescent="0.2">
      <c r="A148" s="306">
        <v>7309</v>
      </c>
      <c r="B148" s="307" t="s">
        <v>407</v>
      </c>
      <c r="C148" s="308">
        <v>810</v>
      </c>
      <c r="D148" s="308">
        <v>810</v>
      </c>
      <c r="E148" s="308">
        <v>794</v>
      </c>
      <c r="F148" s="308">
        <v>803</v>
      </c>
      <c r="G148" s="308">
        <v>782</v>
      </c>
      <c r="H148" s="308">
        <v>781</v>
      </c>
      <c r="I148" s="308">
        <v>782</v>
      </c>
      <c r="J148" s="308"/>
      <c r="K148" s="308"/>
      <c r="L148" s="308"/>
      <c r="M148" s="308"/>
      <c r="N148" s="308"/>
      <c r="O148" s="309">
        <f t="shared" si="3"/>
        <v>794.57142857142856</v>
      </c>
      <c r="P148" s="1"/>
    </row>
    <row r="149" spans="1:16" x14ac:dyDescent="0.2">
      <c r="A149" s="306">
        <v>7407</v>
      </c>
      <c r="B149" s="307" t="s">
        <v>408</v>
      </c>
      <c r="C149" s="308">
        <v>3520</v>
      </c>
      <c r="D149" s="308">
        <v>3504</v>
      </c>
      <c r="E149" s="308">
        <v>3523</v>
      </c>
      <c r="F149" s="308">
        <v>3499</v>
      </c>
      <c r="G149" s="308">
        <v>3001</v>
      </c>
      <c r="H149" s="308">
        <v>2955</v>
      </c>
      <c r="I149" s="308">
        <v>2988</v>
      </c>
      <c r="J149" s="308"/>
      <c r="K149" s="308"/>
      <c r="L149" s="308"/>
      <c r="M149" s="308"/>
      <c r="N149" s="308"/>
      <c r="O149" s="309">
        <f t="shared" si="3"/>
        <v>3284.2857142857142</v>
      </c>
      <c r="P149" s="1"/>
    </row>
    <row r="150" spans="1:16" x14ac:dyDescent="0.2">
      <c r="A150" s="306">
        <v>7408</v>
      </c>
      <c r="B150" s="307" t="s">
        <v>409</v>
      </c>
      <c r="C150" s="308">
        <v>4368</v>
      </c>
      <c r="D150" s="308">
        <v>4386</v>
      </c>
      <c r="E150" s="308">
        <v>4368</v>
      </c>
      <c r="F150" s="308">
        <v>4344</v>
      </c>
      <c r="G150" s="308">
        <v>4354</v>
      </c>
      <c r="H150" s="308">
        <v>4391</v>
      </c>
      <c r="I150" s="308">
        <v>4434</v>
      </c>
      <c r="J150" s="308"/>
      <c r="K150" s="308"/>
      <c r="L150" s="308"/>
      <c r="M150" s="308"/>
      <c r="N150" s="308"/>
      <c r="O150" s="309">
        <f t="shared" si="3"/>
        <v>4377.8571428571431</v>
      </c>
      <c r="P150" s="1"/>
    </row>
    <row r="151" spans="1:16" x14ac:dyDescent="0.2">
      <c r="A151" s="306">
        <v>8314</v>
      </c>
      <c r="B151" s="307" t="s">
        <v>410</v>
      </c>
      <c r="C151" s="308">
        <v>2768</v>
      </c>
      <c r="D151" s="308">
        <v>2874</v>
      </c>
      <c r="E151" s="308">
        <v>2919</v>
      </c>
      <c r="F151" s="308">
        <v>2919</v>
      </c>
      <c r="G151" s="308">
        <v>2939</v>
      </c>
      <c r="H151" s="308">
        <v>2833</v>
      </c>
      <c r="I151" s="308">
        <v>2750</v>
      </c>
      <c r="J151" s="308"/>
      <c r="K151" s="308"/>
      <c r="L151" s="308"/>
      <c r="M151" s="308"/>
      <c r="N151" s="308"/>
      <c r="O151" s="309">
        <f t="shared" si="3"/>
        <v>2857.4285714285716</v>
      </c>
      <c r="P151" s="1"/>
    </row>
    <row r="152" spans="1:16" x14ac:dyDescent="0.2">
      <c r="A152" s="306">
        <v>8302</v>
      </c>
      <c r="B152" s="307" t="s">
        <v>411</v>
      </c>
      <c r="C152" s="308">
        <v>970</v>
      </c>
      <c r="D152" s="308">
        <v>966</v>
      </c>
      <c r="E152" s="308">
        <v>952</v>
      </c>
      <c r="F152" s="308">
        <v>957</v>
      </c>
      <c r="G152" s="308">
        <v>973</v>
      </c>
      <c r="H152" s="308">
        <v>980</v>
      </c>
      <c r="I152" s="308">
        <v>937</v>
      </c>
      <c r="J152" s="308"/>
      <c r="K152" s="308"/>
      <c r="L152" s="308"/>
      <c r="M152" s="308"/>
      <c r="N152" s="308"/>
      <c r="O152" s="309">
        <f t="shared" si="3"/>
        <v>962.14285714285711</v>
      </c>
      <c r="P152" s="1"/>
    </row>
    <row r="153" spans="1:16" x14ac:dyDescent="0.2">
      <c r="A153" s="306">
        <v>8202</v>
      </c>
      <c r="B153" s="307" t="s">
        <v>412</v>
      </c>
      <c r="C153" s="308">
        <v>7370</v>
      </c>
      <c r="D153" s="308">
        <v>7373</v>
      </c>
      <c r="E153" s="308">
        <v>7369</v>
      </c>
      <c r="F153" s="308">
        <v>7402</v>
      </c>
      <c r="G153" s="308">
        <v>7400</v>
      </c>
      <c r="H153" s="308">
        <v>7384</v>
      </c>
      <c r="I153" s="308">
        <v>7430</v>
      </c>
      <c r="J153" s="308"/>
      <c r="K153" s="308"/>
      <c r="L153" s="308"/>
      <c r="M153" s="308"/>
      <c r="N153" s="308"/>
      <c r="O153" s="309">
        <f t="shared" si="3"/>
        <v>7389.7142857142853</v>
      </c>
      <c r="P153" s="1"/>
    </row>
    <row r="154" spans="1:16" x14ac:dyDescent="0.2">
      <c r="A154" s="306">
        <v>8402</v>
      </c>
      <c r="B154" s="307" t="s">
        <v>413</v>
      </c>
      <c r="C154" s="308">
        <v>4174</v>
      </c>
      <c r="D154" s="308">
        <v>4150</v>
      </c>
      <c r="E154" s="308">
        <v>4178</v>
      </c>
      <c r="F154" s="308">
        <v>4180</v>
      </c>
      <c r="G154" s="308">
        <v>4169</v>
      </c>
      <c r="H154" s="308">
        <v>4169</v>
      </c>
      <c r="I154" s="308">
        <v>4176</v>
      </c>
      <c r="J154" s="308"/>
      <c r="K154" s="308"/>
      <c r="L154" s="308"/>
      <c r="M154" s="308"/>
      <c r="N154" s="308"/>
      <c r="O154" s="309">
        <f t="shared" si="3"/>
        <v>4170.8571428571431</v>
      </c>
      <c r="P154" s="1"/>
    </row>
    <row r="155" spans="1:16" x14ac:dyDescent="0.2">
      <c r="A155" s="306">
        <v>8303</v>
      </c>
      <c r="B155" s="307" t="s">
        <v>414</v>
      </c>
      <c r="C155" s="308">
        <v>5874</v>
      </c>
      <c r="D155" s="308">
        <v>5870</v>
      </c>
      <c r="E155" s="308">
        <v>5873</v>
      </c>
      <c r="F155" s="308">
        <v>5902</v>
      </c>
      <c r="G155" s="308">
        <v>5913</v>
      </c>
      <c r="H155" s="308">
        <v>5896</v>
      </c>
      <c r="I155" s="308">
        <v>5946</v>
      </c>
      <c r="J155" s="308"/>
      <c r="K155" s="308"/>
      <c r="L155" s="308"/>
      <c r="M155" s="308"/>
      <c r="N155" s="308"/>
      <c r="O155" s="309">
        <f t="shared" si="3"/>
        <v>5896.2857142857147</v>
      </c>
      <c r="P155" s="1"/>
    </row>
    <row r="156" spans="1:16" x14ac:dyDescent="0.2">
      <c r="A156" s="306">
        <v>8203</v>
      </c>
      <c r="B156" s="307" t="s">
        <v>415</v>
      </c>
      <c r="C156" s="308">
        <v>9352</v>
      </c>
      <c r="D156" s="308">
        <v>9300</v>
      </c>
      <c r="E156" s="308">
        <v>9354</v>
      </c>
      <c r="F156" s="308">
        <v>9391</v>
      </c>
      <c r="G156" s="308">
        <v>10012</v>
      </c>
      <c r="H156" s="308">
        <v>10012</v>
      </c>
      <c r="I156" s="308">
        <v>10027</v>
      </c>
      <c r="J156" s="308"/>
      <c r="K156" s="308"/>
      <c r="L156" s="308"/>
      <c r="M156" s="308"/>
      <c r="N156" s="308"/>
      <c r="O156" s="309">
        <f t="shared" si="3"/>
        <v>9635.4285714285706</v>
      </c>
      <c r="P156" s="1"/>
    </row>
    <row r="157" spans="1:16" x14ac:dyDescent="0.2">
      <c r="A157" s="306">
        <v>8103</v>
      </c>
      <c r="B157" s="307" t="s">
        <v>416</v>
      </c>
      <c r="C157" s="308">
        <v>8158</v>
      </c>
      <c r="D157" s="308">
        <v>8224</v>
      </c>
      <c r="E157" s="308">
        <v>8233</v>
      </c>
      <c r="F157" s="308">
        <v>8265</v>
      </c>
      <c r="G157" s="308">
        <v>8251</v>
      </c>
      <c r="H157" s="308">
        <v>8253</v>
      </c>
      <c r="I157" s="308">
        <v>8356</v>
      </c>
      <c r="J157" s="308"/>
      <c r="K157" s="308"/>
      <c r="L157" s="308"/>
      <c r="M157" s="308"/>
      <c r="N157" s="308"/>
      <c r="O157" s="309">
        <f t="shared" si="3"/>
        <v>8248.5714285714294</v>
      </c>
      <c r="P157" s="1"/>
    </row>
    <row r="158" spans="1:16" x14ac:dyDescent="0.2">
      <c r="A158" s="306">
        <v>8401</v>
      </c>
      <c r="B158" s="307" t="s">
        <v>417</v>
      </c>
      <c r="C158" s="308">
        <v>20885</v>
      </c>
      <c r="D158" s="308">
        <v>20998</v>
      </c>
      <c r="E158" s="308">
        <v>20958</v>
      </c>
      <c r="F158" s="308">
        <v>21018</v>
      </c>
      <c r="G158" s="308">
        <v>21159</v>
      </c>
      <c r="H158" s="308">
        <v>21218</v>
      </c>
      <c r="I158" s="308">
        <v>21511</v>
      </c>
      <c r="J158" s="308"/>
      <c r="K158" s="308"/>
      <c r="L158" s="308"/>
      <c r="M158" s="308"/>
      <c r="N158" s="308"/>
      <c r="O158" s="309">
        <f t="shared" si="3"/>
        <v>21106.714285714286</v>
      </c>
      <c r="P158" s="1"/>
    </row>
    <row r="159" spans="1:16" x14ac:dyDescent="0.2">
      <c r="A159" s="306">
        <v>8406</v>
      </c>
      <c r="B159" s="307" t="s">
        <v>418</v>
      </c>
      <c r="C159" s="308">
        <v>5217</v>
      </c>
      <c r="D159" s="308">
        <v>5261</v>
      </c>
      <c r="E159" s="308">
        <v>5319</v>
      </c>
      <c r="F159" s="308">
        <v>5337</v>
      </c>
      <c r="G159" s="308">
        <v>5359</v>
      </c>
      <c r="H159" s="308">
        <v>5362</v>
      </c>
      <c r="I159" s="308">
        <v>5425</v>
      </c>
      <c r="J159" s="308"/>
      <c r="K159" s="308"/>
      <c r="L159" s="308"/>
      <c r="M159" s="308"/>
      <c r="N159" s="308"/>
      <c r="O159" s="309">
        <f t="shared" si="3"/>
        <v>5325.7142857142853</v>
      </c>
      <c r="P159" s="1"/>
    </row>
    <row r="160" spans="1:16" x14ac:dyDescent="0.2">
      <c r="A160" s="306">
        <v>8403</v>
      </c>
      <c r="B160" s="307" t="s">
        <v>419</v>
      </c>
      <c r="C160" s="308">
        <v>1091</v>
      </c>
      <c r="D160" s="308">
        <v>1094</v>
      </c>
      <c r="E160" s="308">
        <v>1087</v>
      </c>
      <c r="F160" s="308">
        <v>1088</v>
      </c>
      <c r="G160" s="308">
        <v>1089</v>
      </c>
      <c r="H160" s="308">
        <v>1080</v>
      </c>
      <c r="I160" s="308">
        <v>1078</v>
      </c>
      <c r="J160" s="308"/>
      <c r="K160" s="308"/>
      <c r="L160" s="308"/>
      <c r="M160" s="308"/>
      <c r="N160" s="308"/>
      <c r="O160" s="309">
        <f t="shared" si="3"/>
        <v>1086.7142857142858</v>
      </c>
      <c r="P160" s="1"/>
    </row>
    <row r="161" spans="1:16" x14ac:dyDescent="0.2">
      <c r="A161" s="306">
        <v>8404</v>
      </c>
      <c r="B161" s="307" t="s">
        <v>420</v>
      </c>
      <c r="C161" s="308">
        <v>2921</v>
      </c>
      <c r="D161" s="308">
        <v>2929</v>
      </c>
      <c r="E161" s="308">
        <v>2931</v>
      </c>
      <c r="F161" s="308">
        <v>2940</v>
      </c>
      <c r="G161" s="308">
        <v>2879</v>
      </c>
      <c r="H161" s="308">
        <v>2871</v>
      </c>
      <c r="I161" s="308">
        <v>2854</v>
      </c>
      <c r="J161" s="308"/>
      <c r="K161" s="308"/>
      <c r="L161" s="308"/>
      <c r="M161" s="308"/>
      <c r="N161" s="308"/>
      <c r="O161" s="309">
        <f t="shared" si="3"/>
        <v>2903.5714285714284</v>
      </c>
      <c r="P161" s="1"/>
    </row>
    <row r="162" spans="1:16" x14ac:dyDescent="0.2">
      <c r="A162" s="306">
        <v>8405</v>
      </c>
      <c r="B162" s="307" t="s">
        <v>421</v>
      </c>
      <c r="C162" s="308">
        <v>6603</v>
      </c>
      <c r="D162" s="308">
        <v>6629</v>
      </c>
      <c r="E162" s="308">
        <v>6649</v>
      </c>
      <c r="F162" s="308">
        <v>6680</v>
      </c>
      <c r="G162" s="308">
        <v>6445</v>
      </c>
      <c r="H162" s="308">
        <v>6441</v>
      </c>
      <c r="I162" s="308">
        <v>6555</v>
      </c>
      <c r="J162" s="308"/>
      <c r="K162" s="308"/>
      <c r="L162" s="308"/>
      <c r="M162" s="308"/>
      <c r="N162" s="308"/>
      <c r="O162" s="309">
        <f t="shared" si="3"/>
        <v>6571.7142857142853</v>
      </c>
      <c r="P162" s="1"/>
    </row>
    <row r="163" spans="1:16" x14ac:dyDescent="0.2">
      <c r="A163" s="306">
        <v>8101</v>
      </c>
      <c r="B163" s="307" t="s">
        <v>422</v>
      </c>
      <c r="C163" s="308">
        <v>14182</v>
      </c>
      <c r="D163" s="308">
        <v>14231</v>
      </c>
      <c r="E163" s="308">
        <v>14229</v>
      </c>
      <c r="F163" s="308">
        <v>14247</v>
      </c>
      <c r="G163" s="308">
        <v>14491</v>
      </c>
      <c r="H163" s="308">
        <f>14384+1</f>
        <v>14385</v>
      </c>
      <c r="I163" s="308">
        <v>14437</v>
      </c>
      <c r="J163" s="308"/>
      <c r="K163" s="308"/>
      <c r="L163" s="308"/>
      <c r="M163" s="308"/>
      <c r="N163" s="308"/>
      <c r="O163" s="309">
        <f t="shared" si="3"/>
        <v>14314.571428571429</v>
      </c>
      <c r="P163" s="1"/>
    </row>
    <row r="164" spans="1:16" x14ac:dyDescent="0.2">
      <c r="A164" s="306">
        <v>8204</v>
      </c>
      <c r="B164" s="307" t="s">
        <v>423</v>
      </c>
      <c r="C164" s="308">
        <v>1298</v>
      </c>
      <c r="D164" s="308">
        <v>1301</v>
      </c>
      <c r="E164" s="308">
        <v>1303</v>
      </c>
      <c r="F164" s="308">
        <v>1312</v>
      </c>
      <c r="G164" s="308">
        <v>1284</v>
      </c>
      <c r="H164" s="308">
        <v>1276</v>
      </c>
      <c r="I164" s="308">
        <v>1265</v>
      </c>
      <c r="J164" s="308"/>
      <c r="K164" s="308"/>
      <c r="L164" s="308"/>
      <c r="M164" s="308"/>
      <c r="N164" s="308"/>
      <c r="O164" s="309">
        <f t="shared" si="3"/>
        <v>1291.2857142857142</v>
      </c>
      <c r="P164" s="1"/>
    </row>
    <row r="165" spans="1:16" x14ac:dyDescent="0.2">
      <c r="A165" s="306">
        <v>8102</v>
      </c>
      <c r="B165" s="307" t="s">
        <v>424</v>
      </c>
      <c r="C165" s="308">
        <v>19263</v>
      </c>
      <c r="D165" s="308">
        <v>19381</v>
      </c>
      <c r="E165" s="308">
        <v>19384</v>
      </c>
      <c r="F165" s="308">
        <v>19474</v>
      </c>
      <c r="G165" s="308">
        <v>19550</v>
      </c>
      <c r="H165" s="308">
        <v>19467</v>
      </c>
      <c r="I165" s="308">
        <v>19562</v>
      </c>
      <c r="J165" s="308"/>
      <c r="K165" s="308"/>
      <c r="L165" s="308"/>
      <c r="M165" s="308"/>
      <c r="N165" s="308"/>
      <c r="O165" s="309">
        <f t="shared" si="3"/>
        <v>19440.142857142859</v>
      </c>
      <c r="P165" s="1"/>
    </row>
    <row r="166" spans="1:16" x14ac:dyDescent="0.2">
      <c r="A166" s="306">
        <v>8205</v>
      </c>
      <c r="B166" s="307" t="s">
        <v>425</v>
      </c>
      <c r="C166" s="308">
        <v>5757</v>
      </c>
      <c r="D166" s="308">
        <v>5765</v>
      </c>
      <c r="E166" s="308">
        <v>5758</v>
      </c>
      <c r="F166" s="308">
        <v>5755</v>
      </c>
      <c r="G166" s="308">
        <v>5779</v>
      </c>
      <c r="H166" s="308">
        <f>5729+1</f>
        <v>5730</v>
      </c>
      <c r="I166" s="308">
        <v>5695</v>
      </c>
      <c r="J166" s="308"/>
      <c r="K166" s="308"/>
      <c r="L166" s="308"/>
      <c r="M166" s="308"/>
      <c r="N166" s="308"/>
      <c r="O166" s="309">
        <f t="shared" si="3"/>
        <v>5748.4285714285716</v>
      </c>
      <c r="P166" s="1"/>
    </row>
    <row r="167" spans="1:16" x14ac:dyDescent="0.2">
      <c r="A167" s="306">
        <v>8407</v>
      </c>
      <c r="B167" s="307" t="s">
        <v>426</v>
      </c>
      <c r="C167" s="308">
        <v>3147</v>
      </c>
      <c r="D167" s="308">
        <v>3127</v>
      </c>
      <c r="E167" s="308">
        <v>3118</v>
      </c>
      <c r="F167" s="308">
        <v>3114</v>
      </c>
      <c r="G167" s="308">
        <v>3101</v>
      </c>
      <c r="H167" s="308">
        <v>3090</v>
      </c>
      <c r="I167" s="308">
        <v>3096</v>
      </c>
      <c r="J167" s="308"/>
      <c r="K167" s="308"/>
      <c r="L167" s="308"/>
      <c r="M167" s="308"/>
      <c r="N167" s="308"/>
      <c r="O167" s="309">
        <f t="shared" si="3"/>
        <v>3113.2857142857142</v>
      </c>
      <c r="P167" s="1"/>
    </row>
    <row r="168" spans="1:16" x14ac:dyDescent="0.2">
      <c r="A168" s="306">
        <v>8104</v>
      </c>
      <c r="B168" s="307" t="s">
        <v>427</v>
      </c>
      <c r="C168" s="308">
        <v>2015</v>
      </c>
      <c r="D168" s="308">
        <v>2041</v>
      </c>
      <c r="E168" s="308">
        <v>2016</v>
      </c>
      <c r="F168" s="308">
        <v>2022</v>
      </c>
      <c r="G168" s="308">
        <v>2002</v>
      </c>
      <c r="H168" s="308">
        <v>1992</v>
      </c>
      <c r="I168" s="308">
        <v>1997</v>
      </c>
      <c r="J168" s="308"/>
      <c r="K168" s="308"/>
      <c r="L168" s="308"/>
      <c r="M168" s="308"/>
      <c r="N168" s="308"/>
      <c r="O168" s="309">
        <f t="shared" si="3"/>
        <v>2012.1428571428571</v>
      </c>
      <c r="P168" s="1"/>
    </row>
    <row r="169" spans="1:16" x14ac:dyDescent="0.2">
      <c r="A169" s="306">
        <v>8112</v>
      </c>
      <c r="B169" s="307" t="s">
        <v>428</v>
      </c>
      <c r="C169" s="308">
        <v>9905</v>
      </c>
      <c r="D169" s="308">
        <v>9944</v>
      </c>
      <c r="E169" s="308">
        <v>10008</v>
      </c>
      <c r="F169" s="308">
        <v>10083</v>
      </c>
      <c r="G169" s="308">
        <v>9991</v>
      </c>
      <c r="H169" s="308">
        <v>9975</v>
      </c>
      <c r="I169" s="308">
        <v>10026</v>
      </c>
      <c r="J169" s="308"/>
      <c r="K169" s="308"/>
      <c r="L169" s="308"/>
      <c r="M169" s="308"/>
      <c r="N169" s="308"/>
      <c r="O169" s="309">
        <f t="shared" si="3"/>
        <v>9990.2857142857138</v>
      </c>
      <c r="P169" s="1"/>
    </row>
    <row r="170" spans="1:16" x14ac:dyDescent="0.2">
      <c r="A170" s="306">
        <v>8105</v>
      </c>
      <c r="B170" s="307" t="s">
        <v>429</v>
      </c>
      <c r="C170" s="308">
        <v>5253</v>
      </c>
      <c r="D170" s="308">
        <v>5258</v>
      </c>
      <c r="E170" s="308">
        <v>5255</v>
      </c>
      <c r="F170" s="308">
        <v>5255</v>
      </c>
      <c r="G170" s="308">
        <v>5094</v>
      </c>
      <c r="H170" s="308">
        <v>5136</v>
      </c>
      <c r="I170" s="308">
        <v>5157</v>
      </c>
      <c r="J170" s="308"/>
      <c r="K170" s="308"/>
      <c r="L170" s="308"/>
      <c r="M170" s="308"/>
      <c r="N170" s="308"/>
      <c r="O170" s="309">
        <f t="shared" si="3"/>
        <v>5201.1428571428569</v>
      </c>
      <c r="P170" s="1"/>
    </row>
    <row r="171" spans="1:16" x14ac:dyDescent="0.2">
      <c r="A171" s="306">
        <v>8304</v>
      </c>
      <c r="B171" s="307" t="s">
        <v>430</v>
      </c>
      <c r="C171" s="308">
        <v>4628</v>
      </c>
      <c r="D171" s="308">
        <v>4632</v>
      </c>
      <c r="E171" s="308">
        <v>4610</v>
      </c>
      <c r="F171" s="308">
        <v>4595</v>
      </c>
      <c r="G171" s="308">
        <v>4647</v>
      </c>
      <c r="H171" s="308">
        <v>4666</v>
      </c>
      <c r="I171" s="308">
        <v>4667</v>
      </c>
      <c r="J171" s="308"/>
      <c r="K171" s="308"/>
      <c r="L171" s="308"/>
      <c r="M171" s="308"/>
      <c r="N171" s="308"/>
      <c r="O171" s="309">
        <f t="shared" si="3"/>
        <v>4635</v>
      </c>
      <c r="P171" s="1"/>
    </row>
    <row r="172" spans="1:16" x14ac:dyDescent="0.2">
      <c r="A172" s="306">
        <v>8201</v>
      </c>
      <c r="B172" s="307" t="s">
        <v>431</v>
      </c>
      <c r="C172" s="308">
        <v>5734</v>
      </c>
      <c r="D172" s="308">
        <v>5770</v>
      </c>
      <c r="E172" s="308">
        <v>5777</v>
      </c>
      <c r="F172" s="308">
        <v>5737</v>
      </c>
      <c r="G172" s="308">
        <v>5680</v>
      </c>
      <c r="H172" s="308">
        <v>5646</v>
      </c>
      <c r="I172" s="308">
        <v>5625</v>
      </c>
      <c r="J172" s="308"/>
      <c r="K172" s="308"/>
      <c r="L172" s="308"/>
      <c r="M172" s="308"/>
      <c r="N172" s="308"/>
      <c r="O172" s="309">
        <f t="shared" si="3"/>
        <v>5709.8571428571431</v>
      </c>
      <c r="P172" s="1"/>
    </row>
    <row r="173" spans="1:16" x14ac:dyDescent="0.2">
      <c r="A173" s="306">
        <v>8206</v>
      </c>
      <c r="B173" s="307" t="s">
        <v>432</v>
      </c>
      <c r="C173" s="308">
        <v>6197</v>
      </c>
      <c r="D173" s="308">
        <v>6209</v>
      </c>
      <c r="E173" s="308">
        <v>6188</v>
      </c>
      <c r="F173" s="308">
        <v>6212</v>
      </c>
      <c r="G173" s="308">
        <v>5849</v>
      </c>
      <c r="H173" s="308">
        <v>5878</v>
      </c>
      <c r="I173" s="308">
        <v>5917</v>
      </c>
      <c r="J173" s="308"/>
      <c r="K173" s="308"/>
      <c r="L173" s="308"/>
      <c r="M173" s="308"/>
      <c r="N173" s="308"/>
      <c r="O173" s="309">
        <f t="shared" si="3"/>
        <v>6064.2857142857147</v>
      </c>
      <c r="P173" s="1"/>
    </row>
    <row r="174" spans="1:16" x14ac:dyDescent="0.2">
      <c r="A174" s="306">
        <v>8301</v>
      </c>
      <c r="B174" s="307" t="s">
        <v>433</v>
      </c>
      <c r="C174" s="308">
        <v>30671</v>
      </c>
      <c r="D174" s="308">
        <v>30658</v>
      </c>
      <c r="E174" s="308">
        <v>30697</v>
      </c>
      <c r="F174" s="308">
        <v>30899</v>
      </c>
      <c r="G174" s="308">
        <v>30996</v>
      </c>
      <c r="H174" s="308">
        <v>31097</v>
      </c>
      <c r="I174" s="308">
        <v>31161</v>
      </c>
      <c r="J174" s="308"/>
      <c r="K174" s="308"/>
      <c r="L174" s="308"/>
      <c r="M174" s="308"/>
      <c r="N174" s="308"/>
      <c r="O174" s="309">
        <f t="shared" si="3"/>
        <v>30882.714285714286</v>
      </c>
      <c r="P174" s="1"/>
    </row>
    <row r="175" spans="1:16" x14ac:dyDescent="0.2">
      <c r="A175" s="306">
        <v>8106</v>
      </c>
      <c r="B175" s="307" t="s">
        <v>434</v>
      </c>
      <c r="C175" s="308">
        <v>8928</v>
      </c>
      <c r="D175" s="308">
        <v>8964</v>
      </c>
      <c r="E175" s="308">
        <v>8933</v>
      </c>
      <c r="F175" s="308">
        <v>8964</v>
      </c>
      <c r="G175" s="308">
        <v>8906</v>
      </c>
      <c r="H175" s="308">
        <v>8857</v>
      </c>
      <c r="I175" s="308">
        <v>8824</v>
      </c>
      <c r="J175" s="308"/>
      <c r="K175" s="308"/>
      <c r="L175" s="308"/>
      <c r="M175" s="308"/>
      <c r="N175" s="308"/>
      <c r="O175" s="309">
        <f t="shared" si="3"/>
        <v>8910.8571428571431</v>
      </c>
      <c r="P175" s="1"/>
    </row>
    <row r="176" spans="1:16" x14ac:dyDescent="0.2">
      <c r="A176" s="306">
        <v>8305</v>
      </c>
      <c r="B176" s="307" t="s">
        <v>435</v>
      </c>
      <c r="C176" s="308">
        <v>6833</v>
      </c>
      <c r="D176" s="308">
        <v>6853</v>
      </c>
      <c r="E176" s="308">
        <v>6952</v>
      </c>
      <c r="F176" s="308">
        <v>6925</v>
      </c>
      <c r="G176" s="308">
        <v>6943</v>
      </c>
      <c r="H176" s="308">
        <f>6932+1</f>
        <v>6933</v>
      </c>
      <c r="I176" s="308">
        <v>6946</v>
      </c>
      <c r="J176" s="308"/>
      <c r="K176" s="308"/>
      <c r="L176" s="308"/>
      <c r="M176" s="308"/>
      <c r="N176" s="308"/>
      <c r="O176" s="309">
        <f t="shared" si="3"/>
        <v>6912.1428571428569</v>
      </c>
      <c r="P176" s="1"/>
    </row>
    <row r="177" spans="1:16" x14ac:dyDescent="0.2">
      <c r="A177" s="306">
        <v>8306</v>
      </c>
      <c r="B177" s="307" t="s">
        <v>436</v>
      </c>
      <c r="C177" s="308">
        <v>5774</v>
      </c>
      <c r="D177" s="308">
        <v>5778</v>
      </c>
      <c r="E177" s="308">
        <v>5818</v>
      </c>
      <c r="F177" s="308">
        <v>5850</v>
      </c>
      <c r="G177" s="308">
        <v>5864</v>
      </c>
      <c r="H177" s="308">
        <v>5899</v>
      </c>
      <c r="I177" s="308">
        <v>5904</v>
      </c>
      <c r="J177" s="308"/>
      <c r="K177" s="308"/>
      <c r="L177" s="308"/>
      <c r="M177" s="308"/>
      <c r="N177" s="308"/>
      <c r="O177" s="309">
        <f t="shared" si="3"/>
        <v>5841</v>
      </c>
      <c r="P177" s="1"/>
    </row>
    <row r="178" spans="1:16" x14ac:dyDescent="0.2">
      <c r="A178" s="306">
        <v>8307</v>
      </c>
      <c r="B178" s="307" t="s">
        <v>437</v>
      </c>
      <c r="C178" s="308">
        <v>2664</v>
      </c>
      <c r="D178" s="308">
        <v>2625</v>
      </c>
      <c r="E178" s="308">
        <v>2633</v>
      </c>
      <c r="F178" s="308">
        <v>2635</v>
      </c>
      <c r="G178" s="308">
        <v>2613</v>
      </c>
      <c r="H178" s="308">
        <v>2615</v>
      </c>
      <c r="I178" s="308">
        <v>2605</v>
      </c>
      <c r="J178" s="308"/>
      <c r="K178" s="308"/>
      <c r="L178" s="308"/>
      <c r="M178" s="308"/>
      <c r="N178" s="308"/>
      <c r="O178" s="309">
        <f t="shared" si="3"/>
        <v>2627.1428571428573</v>
      </c>
      <c r="P178" s="1"/>
    </row>
    <row r="179" spans="1:16" x14ac:dyDescent="0.2">
      <c r="A179" s="306">
        <v>8408</v>
      </c>
      <c r="B179" s="307" t="s">
        <v>438</v>
      </c>
      <c r="C179" s="308">
        <v>1141</v>
      </c>
      <c r="D179" s="308">
        <v>1137</v>
      </c>
      <c r="E179" s="308">
        <v>1137</v>
      </c>
      <c r="F179" s="308">
        <v>1137</v>
      </c>
      <c r="G179" s="308">
        <v>1154</v>
      </c>
      <c r="H179" s="308">
        <v>1148</v>
      </c>
      <c r="I179" s="308">
        <v>1135</v>
      </c>
      <c r="J179" s="308"/>
      <c r="K179" s="308"/>
      <c r="L179" s="308"/>
      <c r="M179" s="308"/>
      <c r="N179" s="308"/>
      <c r="O179" s="309">
        <f t="shared" si="3"/>
        <v>1141.2857142857142</v>
      </c>
      <c r="P179" s="1"/>
    </row>
    <row r="180" spans="1:16" x14ac:dyDescent="0.2">
      <c r="A180" s="306">
        <v>8409</v>
      </c>
      <c r="B180" s="307" t="s">
        <v>439</v>
      </c>
      <c r="C180" s="308">
        <v>2725</v>
      </c>
      <c r="D180" s="308">
        <v>2736</v>
      </c>
      <c r="E180" s="308">
        <v>2748</v>
      </c>
      <c r="F180" s="308">
        <v>2736</v>
      </c>
      <c r="G180" s="308">
        <v>2730</v>
      </c>
      <c r="H180" s="308">
        <v>2730</v>
      </c>
      <c r="I180" s="308">
        <v>2733</v>
      </c>
      <c r="J180" s="308"/>
      <c r="K180" s="308"/>
      <c r="L180" s="308"/>
      <c r="M180" s="308"/>
      <c r="N180" s="308"/>
      <c r="O180" s="309">
        <f t="shared" si="3"/>
        <v>2734</v>
      </c>
      <c r="P180" s="1"/>
    </row>
    <row r="181" spans="1:16" x14ac:dyDescent="0.2">
      <c r="A181" s="306">
        <v>8410</v>
      </c>
      <c r="B181" s="307" t="s">
        <v>440</v>
      </c>
      <c r="C181" s="308">
        <v>2087</v>
      </c>
      <c r="D181" s="308">
        <v>2093</v>
      </c>
      <c r="E181" s="308">
        <v>2144</v>
      </c>
      <c r="F181" s="308">
        <v>2116</v>
      </c>
      <c r="G181" s="308">
        <v>2108</v>
      </c>
      <c r="H181" s="308">
        <v>2122</v>
      </c>
      <c r="I181" s="308">
        <v>2122</v>
      </c>
      <c r="J181" s="308"/>
      <c r="K181" s="308"/>
      <c r="L181" s="308"/>
      <c r="M181" s="308"/>
      <c r="N181" s="308"/>
      <c r="O181" s="309">
        <f t="shared" si="3"/>
        <v>2113.1428571428573</v>
      </c>
      <c r="P181" s="1"/>
    </row>
    <row r="182" spans="1:16" x14ac:dyDescent="0.2">
      <c r="A182" s="306">
        <v>8107</v>
      </c>
      <c r="B182" s="307" t="s">
        <v>441</v>
      </c>
      <c r="C182" s="308">
        <v>8145</v>
      </c>
      <c r="D182" s="308">
        <v>8188</v>
      </c>
      <c r="E182" s="308">
        <v>8219</v>
      </c>
      <c r="F182" s="308">
        <v>8222</v>
      </c>
      <c r="G182" s="308">
        <v>8142</v>
      </c>
      <c r="H182" s="308">
        <f>8062+1</f>
        <v>8063</v>
      </c>
      <c r="I182" s="308">
        <v>8084</v>
      </c>
      <c r="J182" s="308"/>
      <c r="K182" s="308"/>
      <c r="L182" s="308"/>
      <c r="M182" s="308"/>
      <c r="N182" s="308"/>
      <c r="O182" s="309">
        <f t="shared" si="3"/>
        <v>8151.8571428571431</v>
      </c>
      <c r="P182" s="1"/>
    </row>
    <row r="183" spans="1:16" x14ac:dyDescent="0.2">
      <c r="A183" s="306">
        <v>8411</v>
      </c>
      <c r="B183" s="307" t="s">
        <v>442</v>
      </c>
      <c r="C183" s="308">
        <v>2405</v>
      </c>
      <c r="D183" s="308">
        <v>2411</v>
      </c>
      <c r="E183" s="308">
        <v>2428</v>
      </c>
      <c r="F183" s="308">
        <v>2427</v>
      </c>
      <c r="G183" s="308">
        <v>2408</v>
      </c>
      <c r="H183" s="308">
        <v>2402</v>
      </c>
      <c r="I183" s="308">
        <v>2411</v>
      </c>
      <c r="J183" s="308"/>
      <c r="K183" s="308"/>
      <c r="L183" s="308"/>
      <c r="M183" s="308"/>
      <c r="N183" s="308"/>
      <c r="O183" s="309">
        <f t="shared" si="3"/>
        <v>2413.1428571428573</v>
      </c>
      <c r="P183" s="1"/>
    </row>
    <row r="184" spans="1:16" x14ac:dyDescent="0.2">
      <c r="A184" s="306">
        <v>8412</v>
      </c>
      <c r="B184" s="307" t="s">
        <v>443</v>
      </c>
      <c r="C184" s="308">
        <v>1103</v>
      </c>
      <c r="D184" s="308">
        <v>1105</v>
      </c>
      <c r="E184" s="308">
        <v>1099</v>
      </c>
      <c r="F184" s="308">
        <v>1096</v>
      </c>
      <c r="G184" s="308">
        <v>1087</v>
      </c>
      <c r="H184" s="308">
        <v>1109</v>
      </c>
      <c r="I184" s="308">
        <v>1111</v>
      </c>
      <c r="J184" s="308"/>
      <c r="K184" s="308"/>
      <c r="L184" s="308"/>
      <c r="M184" s="308"/>
      <c r="N184" s="308"/>
      <c r="O184" s="309">
        <f t="shared" si="3"/>
        <v>1101.4285714285713</v>
      </c>
      <c r="P184" s="1"/>
    </row>
    <row r="185" spans="1:16" x14ac:dyDescent="0.2">
      <c r="A185" s="306">
        <v>8308</v>
      </c>
      <c r="B185" s="307" t="s">
        <v>444</v>
      </c>
      <c r="C185" s="308">
        <v>872</v>
      </c>
      <c r="D185" s="308">
        <v>876</v>
      </c>
      <c r="E185" s="308">
        <v>865</v>
      </c>
      <c r="F185" s="308">
        <v>853</v>
      </c>
      <c r="G185" s="308">
        <v>849</v>
      </c>
      <c r="H185" s="308">
        <v>867</v>
      </c>
      <c r="I185" s="308">
        <v>871</v>
      </c>
      <c r="J185" s="308"/>
      <c r="K185" s="308"/>
      <c r="L185" s="308"/>
      <c r="M185" s="308"/>
      <c r="N185" s="308"/>
      <c r="O185" s="309">
        <f t="shared" si="3"/>
        <v>864.71428571428567</v>
      </c>
      <c r="P185" s="1"/>
    </row>
    <row r="186" spans="1:16" x14ac:dyDescent="0.2">
      <c r="A186" s="306">
        <v>8309</v>
      </c>
      <c r="B186" s="307" t="s">
        <v>445</v>
      </c>
      <c r="C186" s="308">
        <v>2419</v>
      </c>
      <c r="D186" s="308">
        <v>2406</v>
      </c>
      <c r="E186" s="308">
        <v>2404</v>
      </c>
      <c r="F186" s="308">
        <v>2406</v>
      </c>
      <c r="G186" s="308">
        <v>2375</v>
      </c>
      <c r="H186" s="308">
        <v>2345</v>
      </c>
      <c r="I186" s="308">
        <v>2360</v>
      </c>
      <c r="J186" s="308"/>
      <c r="K186" s="308"/>
      <c r="L186" s="308"/>
      <c r="M186" s="308"/>
      <c r="N186" s="308"/>
      <c r="O186" s="309">
        <f t="shared" si="3"/>
        <v>2387.8571428571427</v>
      </c>
      <c r="P186" s="1"/>
    </row>
    <row r="187" spans="1:16" x14ac:dyDescent="0.2">
      <c r="A187" s="306">
        <v>8413</v>
      </c>
      <c r="B187" s="307" t="s">
        <v>446</v>
      </c>
      <c r="C187" s="308">
        <v>3251</v>
      </c>
      <c r="D187" s="308">
        <v>3241</v>
      </c>
      <c r="E187" s="308">
        <v>3242</v>
      </c>
      <c r="F187" s="308">
        <v>3261</v>
      </c>
      <c r="G187" s="308">
        <v>3224</v>
      </c>
      <c r="H187" s="308">
        <v>3220</v>
      </c>
      <c r="I187" s="308">
        <v>3258</v>
      </c>
      <c r="J187" s="308"/>
      <c r="K187" s="308"/>
      <c r="L187" s="308"/>
      <c r="M187" s="308"/>
      <c r="N187" s="308"/>
      <c r="O187" s="309">
        <f t="shared" si="3"/>
        <v>3242.4285714285716</v>
      </c>
      <c r="P187" s="1"/>
    </row>
    <row r="188" spans="1:16" x14ac:dyDescent="0.2">
      <c r="A188" s="306">
        <v>8414</v>
      </c>
      <c r="B188" s="307" t="s">
        <v>447</v>
      </c>
      <c r="C188" s="308">
        <v>2099</v>
      </c>
      <c r="D188" s="308">
        <v>2111</v>
      </c>
      <c r="E188" s="308">
        <v>2119</v>
      </c>
      <c r="F188" s="308">
        <v>2129</v>
      </c>
      <c r="G188" s="308">
        <v>2144</v>
      </c>
      <c r="H188" s="308">
        <v>2141</v>
      </c>
      <c r="I188" s="308">
        <v>2127</v>
      </c>
      <c r="J188" s="308"/>
      <c r="K188" s="308"/>
      <c r="L188" s="308"/>
      <c r="M188" s="308"/>
      <c r="N188" s="308"/>
      <c r="O188" s="309">
        <f t="shared" si="3"/>
        <v>2124.2857142857142</v>
      </c>
      <c r="P188" s="1"/>
    </row>
    <row r="189" spans="1:16" x14ac:dyDescent="0.2">
      <c r="A189" s="306">
        <v>8415</v>
      </c>
      <c r="B189" s="307" t="s">
        <v>448</v>
      </c>
      <c r="C189" s="308">
        <v>1041</v>
      </c>
      <c r="D189" s="308">
        <v>1044</v>
      </c>
      <c r="E189" s="308">
        <v>1045</v>
      </c>
      <c r="F189" s="308">
        <v>1044</v>
      </c>
      <c r="G189" s="308">
        <v>1043</v>
      </c>
      <c r="H189" s="308">
        <v>1039</v>
      </c>
      <c r="I189" s="308">
        <v>1050</v>
      </c>
      <c r="J189" s="308"/>
      <c r="K189" s="308"/>
      <c r="L189" s="308"/>
      <c r="M189" s="308"/>
      <c r="N189" s="308"/>
      <c r="O189" s="309">
        <f t="shared" si="3"/>
        <v>1043.7142857142858</v>
      </c>
      <c r="P189" s="1"/>
    </row>
    <row r="190" spans="1:16" x14ac:dyDescent="0.2">
      <c r="A190" s="306">
        <v>8416</v>
      </c>
      <c r="B190" s="307" t="s">
        <v>449</v>
      </c>
      <c r="C190" s="308">
        <v>11006</v>
      </c>
      <c r="D190" s="308">
        <v>11007</v>
      </c>
      <c r="E190" s="308">
        <v>10973</v>
      </c>
      <c r="F190" s="308">
        <v>11064</v>
      </c>
      <c r="G190" s="308">
        <v>11061</v>
      </c>
      <c r="H190" s="308">
        <v>11038</v>
      </c>
      <c r="I190" s="308">
        <v>11053</v>
      </c>
      <c r="J190" s="308"/>
      <c r="K190" s="308"/>
      <c r="L190" s="308"/>
      <c r="M190" s="308"/>
      <c r="N190" s="308"/>
      <c r="O190" s="309">
        <f t="shared" si="3"/>
        <v>11028.857142857143</v>
      </c>
      <c r="P190" s="1"/>
    </row>
    <row r="191" spans="1:16" x14ac:dyDescent="0.2">
      <c r="A191" s="306">
        <v>8417</v>
      </c>
      <c r="B191" s="307" t="s">
        <v>450</v>
      </c>
      <c r="C191" s="308">
        <v>1073</v>
      </c>
      <c r="D191" s="308">
        <v>1092</v>
      </c>
      <c r="E191" s="308">
        <v>1102</v>
      </c>
      <c r="F191" s="308">
        <v>1088</v>
      </c>
      <c r="G191" s="308">
        <v>1092</v>
      </c>
      <c r="H191" s="308">
        <v>1086</v>
      </c>
      <c r="I191" s="308">
        <v>1103</v>
      </c>
      <c r="J191" s="308"/>
      <c r="K191" s="308"/>
      <c r="L191" s="308"/>
      <c r="M191" s="308"/>
      <c r="N191" s="308"/>
      <c r="O191" s="309">
        <f t="shared" si="3"/>
        <v>1090.8571428571429</v>
      </c>
      <c r="P191" s="1"/>
    </row>
    <row r="192" spans="1:16" x14ac:dyDescent="0.2">
      <c r="A192" s="306">
        <v>8418</v>
      </c>
      <c r="B192" s="307" t="s">
        <v>451</v>
      </c>
      <c r="C192" s="308">
        <v>3873</v>
      </c>
      <c r="D192" s="308">
        <v>3879</v>
      </c>
      <c r="E192" s="308">
        <v>3863</v>
      </c>
      <c r="F192" s="308">
        <v>3854</v>
      </c>
      <c r="G192" s="308">
        <v>3865</v>
      </c>
      <c r="H192" s="308">
        <v>3855</v>
      </c>
      <c r="I192" s="308">
        <v>3872</v>
      </c>
      <c r="J192" s="308"/>
      <c r="K192" s="308"/>
      <c r="L192" s="308"/>
      <c r="M192" s="308"/>
      <c r="N192" s="308"/>
      <c r="O192" s="309">
        <f t="shared" si="3"/>
        <v>3865.8571428571427</v>
      </c>
      <c r="P192" s="1"/>
    </row>
    <row r="193" spans="1:16" x14ac:dyDescent="0.2">
      <c r="A193" s="306">
        <v>8419</v>
      </c>
      <c r="B193" s="307" t="s">
        <v>452</v>
      </c>
      <c r="C193" s="308">
        <v>2635</v>
      </c>
      <c r="D193" s="308">
        <v>2619</v>
      </c>
      <c r="E193" s="308">
        <v>2584</v>
      </c>
      <c r="F193" s="308">
        <v>2591</v>
      </c>
      <c r="G193" s="308">
        <v>2579</v>
      </c>
      <c r="H193" s="308">
        <v>2599</v>
      </c>
      <c r="I193" s="308">
        <v>2617</v>
      </c>
      <c r="J193" s="308"/>
      <c r="K193" s="308"/>
      <c r="L193" s="308"/>
      <c r="M193" s="308"/>
      <c r="N193" s="308"/>
      <c r="O193" s="309">
        <f t="shared" si="3"/>
        <v>2603.4285714285716</v>
      </c>
      <c r="P193" s="1"/>
    </row>
    <row r="194" spans="1:16" x14ac:dyDescent="0.2">
      <c r="A194" s="306">
        <v>8108</v>
      </c>
      <c r="B194" s="307" t="s">
        <v>453</v>
      </c>
      <c r="C194" s="308">
        <v>10066</v>
      </c>
      <c r="D194" s="308">
        <v>10225</v>
      </c>
      <c r="E194" s="308">
        <v>10289</v>
      </c>
      <c r="F194" s="308">
        <v>10338</v>
      </c>
      <c r="G194" s="308">
        <v>10373</v>
      </c>
      <c r="H194" s="308">
        <v>10302</v>
      </c>
      <c r="I194" s="308">
        <v>10410</v>
      </c>
      <c r="J194" s="308"/>
      <c r="K194" s="308"/>
      <c r="L194" s="308"/>
      <c r="M194" s="308"/>
      <c r="N194" s="308"/>
      <c r="O194" s="309">
        <f t="shared" si="3"/>
        <v>10286.142857142857</v>
      </c>
      <c r="P194" s="1"/>
    </row>
    <row r="195" spans="1:16" x14ac:dyDescent="0.2">
      <c r="A195" s="306">
        <v>8310</v>
      </c>
      <c r="B195" s="307" t="s">
        <v>454</v>
      </c>
      <c r="C195" s="308">
        <v>873</v>
      </c>
      <c r="D195" s="308">
        <v>888</v>
      </c>
      <c r="E195" s="308">
        <v>878</v>
      </c>
      <c r="F195" s="308">
        <v>874</v>
      </c>
      <c r="G195" s="308">
        <v>856</v>
      </c>
      <c r="H195" s="308">
        <v>884</v>
      </c>
      <c r="I195" s="308">
        <v>883</v>
      </c>
      <c r="J195" s="308"/>
      <c r="K195" s="308"/>
      <c r="L195" s="308"/>
      <c r="M195" s="308"/>
      <c r="N195" s="308"/>
      <c r="O195" s="309">
        <f t="shared" si="3"/>
        <v>876.57142857142856</v>
      </c>
      <c r="P195" s="1"/>
    </row>
    <row r="196" spans="1:16" x14ac:dyDescent="0.2">
      <c r="A196" s="306">
        <v>8311</v>
      </c>
      <c r="B196" s="307" t="s">
        <v>455</v>
      </c>
      <c r="C196" s="308">
        <v>2924</v>
      </c>
      <c r="D196" s="308">
        <v>2948</v>
      </c>
      <c r="E196" s="308">
        <v>2905</v>
      </c>
      <c r="F196" s="308">
        <v>2956</v>
      </c>
      <c r="G196" s="308">
        <v>2960</v>
      </c>
      <c r="H196" s="308">
        <v>2955</v>
      </c>
      <c r="I196" s="308">
        <v>2951</v>
      </c>
      <c r="J196" s="308"/>
      <c r="K196" s="308"/>
      <c r="L196" s="308"/>
      <c r="M196" s="308"/>
      <c r="N196" s="308"/>
      <c r="O196" s="309">
        <f t="shared" si="3"/>
        <v>2942.7142857142858</v>
      </c>
      <c r="P196" s="1"/>
    </row>
    <row r="197" spans="1:16" x14ac:dyDescent="0.2">
      <c r="A197" s="306">
        <v>8109</v>
      </c>
      <c r="B197" s="307" t="s">
        <v>456</v>
      </c>
      <c r="C197" s="308">
        <v>3579</v>
      </c>
      <c r="D197" s="308">
        <v>3564</v>
      </c>
      <c r="E197" s="308">
        <v>3544</v>
      </c>
      <c r="F197" s="308">
        <v>3554</v>
      </c>
      <c r="G197" s="308">
        <v>3400</v>
      </c>
      <c r="H197" s="308">
        <v>3425</v>
      </c>
      <c r="I197" s="308">
        <v>3463</v>
      </c>
      <c r="J197" s="308"/>
      <c r="K197" s="308"/>
      <c r="L197" s="308"/>
      <c r="M197" s="308"/>
      <c r="N197" s="308"/>
      <c r="O197" s="309">
        <f t="shared" si="3"/>
        <v>3504.1428571428573</v>
      </c>
      <c r="P197" s="1"/>
    </row>
    <row r="198" spans="1:16" x14ac:dyDescent="0.2">
      <c r="A198" s="306">
        <v>8110</v>
      </c>
      <c r="B198" s="307" t="s">
        <v>457</v>
      </c>
      <c r="C198" s="308">
        <v>12141</v>
      </c>
      <c r="D198" s="308">
        <v>12204</v>
      </c>
      <c r="E198" s="308">
        <v>12128</v>
      </c>
      <c r="F198" s="308">
        <v>12063</v>
      </c>
      <c r="G198" s="308">
        <v>12004</v>
      </c>
      <c r="H198" s="308">
        <v>11837</v>
      </c>
      <c r="I198" s="308">
        <v>11740</v>
      </c>
      <c r="J198" s="308"/>
      <c r="K198" s="308"/>
      <c r="L198" s="308"/>
      <c r="M198" s="308"/>
      <c r="N198" s="308"/>
      <c r="O198" s="309">
        <f t="shared" si="3"/>
        <v>12016.714285714286</v>
      </c>
      <c r="P198" s="1"/>
    </row>
    <row r="199" spans="1:16" x14ac:dyDescent="0.2">
      <c r="A199" s="306">
        <v>8207</v>
      </c>
      <c r="B199" s="307" t="s">
        <v>458</v>
      </c>
      <c r="C199" s="308">
        <v>3878</v>
      </c>
      <c r="D199" s="308">
        <v>3898</v>
      </c>
      <c r="E199" s="308">
        <v>3921</v>
      </c>
      <c r="F199" s="308">
        <v>3951</v>
      </c>
      <c r="G199" s="308">
        <v>3480</v>
      </c>
      <c r="H199" s="308">
        <v>3539</v>
      </c>
      <c r="I199" s="308">
        <v>3588</v>
      </c>
      <c r="J199" s="308"/>
      <c r="K199" s="308"/>
      <c r="L199" s="308"/>
      <c r="M199" s="308"/>
      <c r="N199" s="308"/>
      <c r="O199" s="309">
        <f t="shared" si="3"/>
        <v>3750.7142857142858</v>
      </c>
      <c r="P199" s="1"/>
    </row>
    <row r="200" spans="1:16" x14ac:dyDescent="0.2">
      <c r="A200" s="306">
        <v>8111</v>
      </c>
      <c r="B200" s="307" t="s">
        <v>459</v>
      </c>
      <c r="C200" s="308">
        <v>7359</v>
      </c>
      <c r="D200" s="308">
        <v>7375</v>
      </c>
      <c r="E200" s="308">
        <v>7427</v>
      </c>
      <c r="F200" s="308">
        <v>7430</v>
      </c>
      <c r="G200" s="308">
        <v>7445</v>
      </c>
      <c r="H200" s="308">
        <v>7418</v>
      </c>
      <c r="I200" s="308">
        <v>7462</v>
      </c>
      <c r="J200" s="308"/>
      <c r="K200" s="308"/>
      <c r="L200" s="308"/>
      <c r="M200" s="308"/>
      <c r="N200" s="308"/>
      <c r="O200" s="309">
        <f t="shared" ref="O200:O263" si="4">AVERAGE(C200:N200)</f>
        <v>7416.5714285714284</v>
      </c>
      <c r="P200" s="1"/>
    </row>
    <row r="201" spans="1:16" x14ac:dyDescent="0.2">
      <c r="A201" s="306">
        <v>8420</v>
      </c>
      <c r="B201" s="307" t="s">
        <v>460</v>
      </c>
      <c r="C201" s="308">
        <v>1063</v>
      </c>
      <c r="D201" s="308">
        <v>1061</v>
      </c>
      <c r="E201" s="308">
        <v>1066</v>
      </c>
      <c r="F201" s="308">
        <v>1058</v>
      </c>
      <c r="G201" s="308">
        <v>1048</v>
      </c>
      <c r="H201" s="308">
        <v>1048</v>
      </c>
      <c r="I201" s="308">
        <v>1046</v>
      </c>
      <c r="J201" s="308"/>
      <c r="K201" s="308"/>
      <c r="L201" s="308"/>
      <c r="M201" s="308"/>
      <c r="N201" s="308"/>
      <c r="O201" s="309">
        <f t="shared" si="4"/>
        <v>1055.7142857142858</v>
      </c>
      <c r="P201" s="1"/>
    </row>
    <row r="202" spans="1:16" x14ac:dyDescent="0.2">
      <c r="A202" s="306">
        <v>8312</v>
      </c>
      <c r="B202" s="307" t="s">
        <v>461</v>
      </c>
      <c r="C202" s="308">
        <v>3254</v>
      </c>
      <c r="D202" s="308">
        <v>3242</v>
      </c>
      <c r="E202" s="308">
        <v>3216</v>
      </c>
      <c r="F202" s="308">
        <v>3197</v>
      </c>
      <c r="G202" s="308">
        <v>3166</v>
      </c>
      <c r="H202" s="308">
        <v>3187</v>
      </c>
      <c r="I202" s="308">
        <v>3199</v>
      </c>
      <c r="J202" s="308"/>
      <c r="K202" s="308"/>
      <c r="L202" s="308"/>
      <c r="M202" s="308"/>
      <c r="N202" s="308"/>
      <c r="O202" s="309">
        <f t="shared" si="4"/>
        <v>3208.7142857142858</v>
      </c>
      <c r="P202" s="1"/>
    </row>
    <row r="203" spans="1:16" x14ac:dyDescent="0.2">
      <c r="A203" s="306">
        <v>8313</v>
      </c>
      <c r="B203" s="307" t="s">
        <v>462</v>
      </c>
      <c r="C203" s="308">
        <v>4374</v>
      </c>
      <c r="D203" s="308">
        <v>4384</v>
      </c>
      <c r="E203" s="308">
        <v>4402</v>
      </c>
      <c r="F203" s="308">
        <v>4392</v>
      </c>
      <c r="G203" s="308">
        <v>4396</v>
      </c>
      <c r="H203" s="308">
        <v>4369</v>
      </c>
      <c r="I203" s="308">
        <v>4390</v>
      </c>
      <c r="J203" s="308"/>
      <c r="K203" s="308"/>
      <c r="L203" s="308"/>
      <c r="M203" s="308"/>
      <c r="N203" s="308"/>
      <c r="O203" s="309">
        <f t="shared" si="4"/>
        <v>4386.7142857142853</v>
      </c>
      <c r="P203" s="1"/>
    </row>
    <row r="204" spans="1:16" x14ac:dyDescent="0.2">
      <c r="A204" s="306">
        <v>8421</v>
      </c>
      <c r="B204" s="307" t="s">
        <v>463</v>
      </c>
      <c r="C204" s="308">
        <v>2808</v>
      </c>
      <c r="D204" s="308">
        <v>2797</v>
      </c>
      <c r="E204" s="308">
        <v>2768</v>
      </c>
      <c r="F204" s="308">
        <v>2774</v>
      </c>
      <c r="G204" s="308">
        <v>2745</v>
      </c>
      <c r="H204" s="308">
        <v>2757</v>
      </c>
      <c r="I204" s="308">
        <v>2826</v>
      </c>
      <c r="J204" s="308"/>
      <c r="K204" s="308"/>
      <c r="L204" s="308"/>
      <c r="M204" s="308"/>
      <c r="N204" s="308"/>
      <c r="O204" s="309">
        <f t="shared" si="4"/>
        <v>2782.1428571428573</v>
      </c>
      <c r="P204" s="1"/>
    </row>
    <row r="205" spans="1:16" x14ac:dyDescent="0.2">
      <c r="A205" s="306">
        <v>9201</v>
      </c>
      <c r="B205" s="307" t="s">
        <v>464</v>
      </c>
      <c r="C205" s="308">
        <v>9621</v>
      </c>
      <c r="D205" s="308">
        <v>9699</v>
      </c>
      <c r="E205" s="308">
        <v>9665</v>
      </c>
      <c r="F205" s="308">
        <v>9680</v>
      </c>
      <c r="G205" s="308">
        <v>9611</v>
      </c>
      <c r="H205" s="308">
        <v>9589</v>
      </c>
      <c r="I205" s="308">
        <v>9653</v>
      </c>
      <c r="J205" s="308"/>
      <c r="K205" s="308"/>
      <c r="L205" s="308"/>
      <c r="M205" s="308"/>
      <c r="N205" s="308"/>
      <c r="O205" s="309">
        <f t="shared" si="4"/>
        <v>9645.4285714285706</v>
      </c>
      <c r="P205" s="1"/>
    </row>
    <row r="206" spans="1:16" x14ac:dyDescent="0.2">
      <c r="A206" s="306">
        <v>9102</v>
      </c>
      <c r="B206" s="307" t="s">
        <v>465</v>
      </c>
      <c r="C206" s="308">
        <v>7485</v>
      </c>
      <c r="D206" s="308">
        <v>7487</v>
      </c>
      <c r="E206" s="308">
        <v>7512</v>
      </c>
      <c r="F206" s="308">
        <v>7394</v>
      </c>
      <c r="G206" s="308">
        <v>7656</v>
      </c>
      <c r="H206" s="308">
        <v>7676</v>
      </c>
      <c r="I206" s="308">
        <v>7634</v>
      </c>
      <c r="J206" s="308"/>
      <c r="K206" s="308"/>
      <c r="L206" s="308"/>
      <c r="M206" s="308"/>
      <c r="N206" s="308"/>
      <c r="O206" s="309">
        <f t="shared" si="4"/>
        <v>7549.1428571428569</v>
      </c>
      <c r="P206" s="1"/>
    </row>
    <row r="207" spans="1:16" x14ac:dyDescent="0.2">
      <c r="A207" s="306">
        <v>9121</v>
      </c>
      <c r="B207" s="307" t="s">
        <v>466</v>
      </c>
      <c r="C207" s="308">
        <v>4060</v>
      </c>
      <c r="D207" s="308">
        <v>4058</v>
      </c>
      <c r="E207" s="308">
        <v>4035</v>
      </c>
      <c r="F207" s="308">
        <v>4061</v>
      </c>
      <c r="G207" s="308">
        <v>4145</v>
      </c>
      <c r="H207" s="308">
        <v>4150</v>
      </c>
      <c r="I207" s="308">
        <v>4159</v>
      </c>
      <c r="J207" s="308"/>
      <c r="K207" s="308"/>
      <c r="L207" s="308"/>
      <c r="M207" s="308"/>
      <c r="N207" s="308"/>
      <c r="O207" s="309">
        <f t="shared" si="4"/>
        <v>4095.4285714285716</v>
      </c>
      <c r="P207" s="1"/>
    </row>
    <row r="208" spans="1:16" x14ac:dyDescent="0.2">
      <c r="A208" s="306">
        <v>9202</v>
      </c>
      <c r="B208" s="307" t="s">
        <v>467</v>
      </c>
      <c r="C208" s="308">
        <v>6354</v>
      </c>
      <c r="D208" s="308">
        <v>6436</v>
      </c>
      <c r="E208" s="308">
        <v>6483</v>
      </c>
      <c r="F208" s="308">
        <v>6523</v>
      </c>
      <c r="G208" s="308">
        <v>6504</v>
      </c>
      <c r="H208" s="308">
        <v>6520</v>
      </c>
      <c r="I208" s="308">
        <v>6574</v>
      </c>
      <c r="J208" s="308"/>
      <c r="K208" s="308"/>
      <c r="L208" s="308"/>
      <c r="M208" s="308"/>
      <c r="N208" s="308"/>
      <c r="O208" s="309">
        <f t="shared" si="4"/>
        <v>6484.8571428571431</v>
      </c>
      <c r="P208" s="1"/>
    </row>
    <row r="209" spans="1:16" x14ac:dyDescent="0.2">
      <c r="A209" s="306">
        <v>9103</v>
      </c>
      <c r="B209" s="307" t="s">
        <v>468</v>
      </c>
      <c r="C209" s="308">
        <v>4299</v>
      </c>
      <c r="D209" s="308">
        <v>4312</v>
      </c>
      <c r="E209" s="308">
        <v>4315</v>
      </c>
      <c r="F209" s="308">
        <v>4306</v>
      </c>
      <c r="G209" s="308">
        <v>4179</v>
      </c>
      <c r="H209" s="308">
        <v>4171</v>
      </c>
      <c r="I209" s="308">
        <v>4190</v>
      </c>
      <c r="J209" s="308"/>
      <c r="K209" s="308"/>
      <c r="L209" s="308"/>
      <c r="M209" s="308"/>
      <c r="N209" s="308"/>
      <c r="O209" s="309">
        <f t="shared" si="4"/>
        <v>4253.1428571428569</v>
      </c>
      <c r="P209" s="1"/>
    </row>
    <row r="210" spans="1:16" x14ac:dyDescent="0.2">
      <c r="A210" s="306">
        <v>9203</v>
      </c>
      <c r="B210" s="307" t="s">
        <v>469</v>
      </c>
      <c r="C210" s="308">
        <v>3994</v>
      </c>
      <c r="D210" s="308">
        <v>4005</v>
      </c>
      <c r="E210" s="308">
        <v>4022</v>
      </c>
      <c r="F210" s="308">
        <v>4027</v>
      </c>
      <c r="G210" s="308">
        <v>3997</v>
      </c>
      <c r="H210" s="308">
        <v>3987</v>
      </c>
      <c r="I210" s="308">
        <v>3982</v>
      </c>
      <c r="J210" s="308"/>
      <c r="K210" s="308"/>
      <c r="L210" s="308"/>
      <c r="M210" s="308"/>
      <c r="N210" s="308"/>
      <c r="O210" s="309">
        <f t="shared" si="4"/>
        <v>4002</v>
      </c>
      <c r="P210" s="1"/>
    </row>
    <row r="211" spans="1:16" x14ac:dyDescent="0.2">
      <c r="A211" s="306">
        <v>9104</v>
      </c>
      <c r="B211" s="307" t="s">
        <v>470</v>
      </c>
      <c r="C211" s="308">
        <v>2615</v>
      </c>
      <c r="D211" s="308">
        <v>2632</v>
      </c>
      <c r="E211" s="308">
        <v>2622</v>
      </c>
      <c r="F211" s="308">
        <v>2648</v>
      </c>
      <c r="G211" s="308">
        <v>2634</v>
      </c>
      <c r="H211" s="308">
        <v>2642</v>
      </c>
      <c r="I211" s="308">
        <v>2624</v>
      </c>
      <c r="J211" s="308"/>
      <c r="K211" s="308"/>
      <c r="L211" s="308"/>
      <c r="M211" s="308"/>
      <c r="N211" s="308"/>
      <c r="O211" s="309">
        <f t="shared" si="4"/>
        <v>2631</v>
      </c>
      <c r="P211" s="1"/>
    </row>
    <row r="212" spans="1:16" x14ac:dyDescent="0.2">
      <c r="A212" s="306">
        <v>9204</v>
      </c>
      <c r="B212" s="307" t="s">
        <v>471</v>
      </c>
      <c r="C212" s="308">
        <v>3203</v>
      </c>
      <c r="D212" s="308">
        <v>3273</v>
      </c>
      <c r="E212" s="308">
        <v>3264</v>
      </c>
      <c r="F212" s="308">
        <v>3279</v>
      </c>
      <c r="G212" s="308">
        <v>3274</v>
      </c>
      <c r="H212" s="308">
        <v>3314</v>
      </c>
      <c r="I212" s="308">
        <v>3289</v>
      </c>
      <c r="J212" s="308"/>
      <c r="K212" s="308"/>
      <c r="L212" s="308"/>
      <c r="M212" s="308"/>
      <c r="N212" s="308"/>
      <c r="O212" s="309">
        <f t="shared" si="4"/>
        <v>3270.8571428571427</v>
      </c>
      <c r="P212" s="1"/>
    </row>
    <row r="213" spans="1:16" x14ac:dyDescent="0.2">
      <c r="A213" s="306">
        <v>9105</v>
      </c>
      <c r="B213" s="307" t="s">
        <v>472</v>
      </c>
      <c r="C213" s="308">
        <v>5700</v>
      </c>
      <c r="D213" s="308">
        <v>5767</v>
      </c>
      <c r="E213" s="308">
        <v>5631</v>
      </c>
      <c r="F213" s="308">
        <v>5782</v>
      </c>
      <c r="G213" s="308">
        <v>5773</v>
      </c>
      <c r="H213" s="308">
        <v>5788</v>
      </c>
      <c r="I213" s="308">
        <v>5836</v>
      </c>
      <c r="J213" s="308"/>
      <c r="K213" s="308"/>
      <c r="L213" s="308"/>
      <c r="M213" s="308"/>
      <c r="N213" s="308"/>
      <c r="O213" s="309">
        <f t="shared" si="4"/>
        <v>5753.8571428571431</v>
      </c>
      <c r="P213" s="1"/>
    </row>
    <row r="214" spans="1:16" x14ac:dyDescent="0.2">
      <c r="A214" s="306">
        <v>9106</v>
      </c>
      <c r="B214" s="307" t="s">
        <v>473</v>
      </c>
      <c r="C214" s="308">
        <v>4140</v>
      </c>
      <c r="D214" s="308">
        <v>4127</v>
      </c>
      <c r="E214" s="308">
        <v>4134</v>
      </c>
      <c r="F214" s="308">
        <v>4148</v>
      </c>
      <c r="G214" s="308">
        <v>3986</v>
      </c>
      <c r="H214" s="308">
        <v>3991</v>
      </c>
      <c r="I214" s="308">
        <v>4007</v>
      </c>
      <c r="J214" s="308"/>
      <c r="K214" s="308"/>
      <c r="L214" s="308"/>
      <c r="M214" s="308"/>
      <c r="N214" s="308"/>
      <c r="O214" s="309">
        <f t="shared" si="4"/>
        <v>4076.1428571428573</v>
      </c>
      <c r="P214" s="1"/>
    </row>
    <row r="215" spans="1:16" x14ac:dyDescent="0.2">
      <c r="A215" s="306">
        <v>9107</v>
      </c>
      <c r="B215" s="307" t="s">
        <v>474</v>
      </c>
      <c r="C215" s="308">
        <v>3321</v>
      </c>
      <c r="D215" s="308">
        <v>3343</v>
      </c>
      <c r="E215" s="308">
        <v>3337</v>
      </c>
      <c r="F215" s="308">
        <v>3335</v>
      </c>
      <c r="G215" s="308">
        <v>3231</v>
      </c>
      <c r="H215" s="308">
        <v>3235</v>
      </c>
      <c r="I215" s="308">
        <v>3235</v>
      </c>
      <c r="J215" s="308"/>
      <c r="K215" s="308"/>
      <c r="L215" s="308"/>
      <c r="M215" s="308"/>
      <c r="N215" s="308"/>
      <c r="O215" s="309">
        <f t="shared" si="4"/>
        <v>3291</v>
      </c>
      <c r="P215" s="1"/>
    </row>
    <row r="216" spans="1:16" x14ac:dyDescent="0.2">
      <c r="A216" s="306">
        <v>9108</v>
      </c>
      <c r="B216" s="307" t="s">
        <v>475</v>
      </c>
      <c r="C216" s="308">
        <v>8295</v>
      </c>
      <c r="D216" s="308">
        <v>8390</v>
      </c>
      <c r="E216" s="308">
        <v>8394</v>
      </c>
      <c r="F216" s="308">
        <v>8448</v>
      </c>
      <c r="G216" s="308">
        <v>8688</v>
      </c>
      <c r="H216" s="308">
        <v>8630</v>
      </c>
      <c r="I216" s="308">
        <v>8667</v>
      </c>
      <c r="J216" s="308"/>
      <c r="K216" s="308"/>
      <c r="L216" s="308"/>
      <c r="M216" s="308"/>
      <c r="N216" s="308"/>
      <c r="O216" s="309">
        <f t="shared" si="4"/>
        <v>8501.7142857142862</v>
      </c>
      <c r="P216" s="1"/>
    </row>
    <row r="217" spans="1:16" x14ac:dyDescent="0.2">
      <c r="A217" s="306">
        <v>9109</v>
      </c>
      <c r="B217" s="307" t="s">
        <v>476</v>
      </c>
      <c r="C217" s="308">
        <v>6008</v>
      </c>
      <c r="D217" s="308">
        <v>6015</v>
      </c>
      <c r="E217" s="308">
        <v>5971</v>
      </c>
      <c r="F217" s="308">
        <v>5939</v>
      </c>
      <c r="G217" s="308">
        <v>5979</v>
      </c>
      <c r="H217" s="308">
        <v>5983</v>
      </c>
      <c r="I217" s="308">
        <v>6036</v>
      </c>
      <c r="J217" s="308"/>
      <c r="K217" s="308"/>
      <c r="L217" s="308"/>
      <c r="M217" s="308"/>
      <c r="N217" s="308"/>
      <c r="O217" s="309">
        <f t="shared" si="4"/>
        <v>5990.1428571428569</v>
      </c>
      <c r="P217" s="1"/>
    </row>
    <row r="218" spans="1:16" x14ac:dyDescent="0.2">
      <c r="A218" s="306">
        <v>9205</v>
      </c>
      <c r="B218" s="307" t="s">
        <v>477</v>
      </c>
      <c r="C218" s="308">
        <v>3457</v>
      </c>
      <c r="D218" s="308">
        <v>3438</v>
      </c>
      <c r="E218" s="308">
        <v>3435</v>
      </c>
      <c r="F218" s="308">
        <v>3429</v>
      </c>
      <c r="G218" s="308">
        <v>3410</v>
      </c>
      <c r="H218" s="308">
        <v>3403</v>
      </c>
      <c r="I218" s="308">
        <v>3396</v>
      </c>
      <c r="J218" s="308"/>
      <c r="K218" s="308"/>
      <c r="L218" s="308"/>
      <c r="M218" s="308"/>
      <c r="N218" s="308"/>
      <c r="O218" s="309">
        <f t="shared" si="4"/>
        <v>3424</v>
      </c>
      <c r="P218" s="1"/>
    </row>
    <row r="219" spans="1:16" x14ac:dyDescent="0.2">
      <c r="A219" s="306">
        <v>9206</v>
      </c>
      <c r="B219" s="307" t="s">
        <v>478</v>
      </c>
      <c r="C219" s="308">
        <v>2094</v>
      </c>
      <c r="D219" s="308">
        <v>2093</v>
      </c>
      <c r="E219" s="308">
        <v>2067</v>
      </c>
      <c r="F219" s="308">
        <v>2062</v>
      </c>
      <c r="G219" s="308">
        <v>2072</v>
      </c>
      <c r="H219" s="308">
        <v>2059</v>
      </c>
      <c r="I219" s="308">
        <v>2077</v>
      </c>
      <c r="J219" s="308"/>
      <c r="K219" s="308"/>
      <c r="L219" s="308"/>
      <c r="M219" s="308"/>
      <c r="N219" s="308"/>
      <c r="O219" s="309">
        <f t="shared" si="4"/>
        <v>2074.8571428571427</v>
      </c>
      <c r="P219" s="1"/>
    </row>
    <row r="220" spans="1:16" x14ac:dyDescent="0.2">
      <c r="A220" s="306">
        <v>9207</v>
      </c>
      <c r="B220" s="307" t="s">
        <v>479</v>
      </c>
      <c r="C220" s="308">
        <v>2935</v>
      </c>
      <c r="D220" s="308">
        <v>2907</v>
      </c>
      <c r="E220" s="308">
        <v>2906</v>
      </c>
      <c r="F220" s="308">
        <v>2901</v>
      </c>
      <c r="G220" s="308">
        <v>2865</v>
      </c>
      <c r="H220" s="308">
        <v>2869</v>
      </c>
      <c r="I220" s="308">
        <v>2857</v>
      </c>
      <c r="J220" s="308"/>
      <c r="K220" s="308"/>
      <c r="L220" s="308"/>
      <c r="M220" s="308"/>
      <c r="N220" s="308"/>
      <c r="O220" s="309">
        <f t="shared" si="4"/>
        <v>2891.4285714285716</v>
      </c>
      <c r="P220" s="1"/>
    </row>
    <row r="221" spans="1:16" x14ac:dyDescent="0.2">
      <c r="A221" s="306">
        <v>9110</v>
      </c>
      <c r="B221" s="307" t="s">
        <v>480</v>
      </c>
      <c r="C221" s="308">
        <v>1930</v>
      </c>
      <c r="D221" s="308">
        <v>1924</v>
      </c>
      <c r="E221" s="308">
        <v>1930</v>
      </c>
      <c r="F221" s="308">
        <v>1941</v>
      </c>
      <c r="G221" s="308">
        <v>1938</v>
      </c>
      <c r="H221" s="308">
        <v>1959</v>
      </c>
      <c r="I221" s="308">
        <v>1970</v>
      </c>
      <c r="J221" s="308"/>
      <c r="K221" s="308"/>
      <c r="L221" s="308"/>
      <c r="M221" s="308"/>
      <c r="N221" s="308"/>
      <c r="O221" s="309">
        <f t="shared" si="4"/>
        <v>1941.7142857142858</v>
      </c>
      <c r="P221" s="1"/>
    </row>
    <row r="222" spans="1:16" x14ac:dyDescent="0.2">
      <c r="A222" s="306">
        <v>9111</v>
      </c>
      <c r="B222" s="307" t="s">
        <v>481</v>
      </c>
      <c r="C222" s="308">
        <v>8922</v>
      </c>
      <c r="D222" s="308">
        <v>8928</v>
      </c>
      <c r="E222" s="308">
        <v>8928</v>
      </c>
      <c r="F222" s="308">
        <v>8905</v>
      </c>
      <c r="G222" s="308">
        <v>8925</v>
      </c>
      <c r="H222" s="308">
        <v>8947</v>
      </c>
      <c r="I222" s="308">
        <v>8899</v>
      </c>
      <c r="J222" s="308"/>
      <c r="K222" s="308"/>
      <c r="L222" s="308"/>
      <c r="M222" s="308"/>
      <c r="N222" s="308"/>
      <c r="O222" s="309">
        <f t="shared" si="4"/>
        <v>8922</v>
      </c>
      <c r="P222" s="1"/>
    </row>
    <row r="223" spans="1:16" x14ac:dyDescent="0.2">
      <c r="A223" s="306">
        <v>9112</v>
      </c>
      <c r="B223" s="307" t="s">
        <v>482</v>
      </c>
      <c r="C223" s="308">
        <v>16621</v>
      </c>
      <c r="D223" s="308">
        <v>16620</v>
      </c>
      <c r="E223" s="308">
        <v>16704</v>
      </c>
      <c r="F223" s="308">
        <v>16891</v>
      </c>
      <c r="G223" s="308">
        <v>16838</v>
      </c>
      <c r="H223" s="308">
        <v>16822</v>
      </c>
      <c r="I223" s="308">
        <v>16929</v>
      </c>
      <c r="J223" s="308"/>
      <c r="K223" s="308"/>
      <c r="L223" s="308"/>
      <c r="M223" s="308"/>
      <c r="N223" s="308"/>
      <c r="O223" s="309">
        <f t="shared" si="4"/>
        <v>16775</v>
      </c>
      <c r="P223" s="1"/>
    </row>
    <row r="224" spans="1:16" x14ac:dyDescent="0.2">
      <c r="A224" s="306">
        <v>9113</v>
      </c>
      <c r="B224" s="307" t="s">
        <v>483</v>
      </c>
      <c r="C224" s="308">
        <v>1992</v>
      </c>
      <c r="D224" s="308">
        <v>1970</v>
      </c>
      <c r="E224" s="308">
        <v>1950</v>
      </c>
      <c r="F224" s="308">
        <v>1953</v>
      </c>
      <c r="G224" s="308">
        <v>1945</v>
      </c>
      <c r="H224" s="308">
        <v>1969</v>
      </c>
      <c r="I224" s="308">
        <v>1992</v>
      </c>
      <c r="J224" s="308"/>
      <c r="K224" s="308"/>
      <c r="L224" s="308"/>
      <c r="M224" s="308"/>
      <c r="N224" s="308"/>
      <c r="O224" s="309">
        <f t="shared" si="4"/>
        <v>1967.2857142857142</v>
      </c>
      <c r="P224" s="1"/>
    </row>
    <row r="225" spans="1:16" x14ac:dyDescent="0.2">
      <c r="A225" s="306">
        <v>9114</v>
      </c>
      <c r="B225" s="307" t="s">
        <v>484</v>
      </c>
      <c r="C225" s="308">
        <v>4656</v>
      </c>
      <c r="D225" s="308">
        <v>4683</v>
      </c>
      <c r="E225" s="308">
        <v>4658</v>
      </c>
      <c r="F225" s="308">
        <v>4674</v>
      </c>
      <c r="G225" s="308">
        <v>4701</v>
      </c>
      <c r="H225" s="308">
        <v>4706</v>
      </c>
      <c r="I225" s="308">
        <v>4717</v>
      </c>
      <c r="J225" s="308"/>
      <c r="K225" s="308"/>
      <c r="L225" s="308"/>
      <c r="M225" s="308"/>
      <c r="N225" s="308"/>
      <c r="O225" s="309">
        <f t="shared" si="4"/>
        <v>4685</v>
      </c>
      <c r="P225" s="1"/>
    </row>
    <row r="226" spans="1:16" x14ac:dyDescent="0.2">
      <c r="A226" s="306">
        <v>9116</v>
      </c>
      <c r="B226" s="307" t="s">
        <v>485</v>
      </c>
      <c r="C226" s="308">
        <v>4020</v>
      </c>
      <c r="D226" s="308">
        <v>3995</v>
      </c>
      <c r="E226" s="308">
        <v>4021</v>
      </c>
      <c r="F226" s="308">
        <v>4029</v>
      </c>
      <c r="G226" s="308">
        <v>3744</v>
      </c>
      <c r="H226" s="308">
        <v>3755</v>
      </c>
      <c r="I226" s="308">
        <v>3815</v>
      </c>
      <c r="J226" s="308"/>
      <c r="K226" s="308"/>
      <c r="L226" s="308"/>
      <c r="M226" s="308"/>
      <c r="N226" s="308"/>
      <c r="O226" s="309">
        <f t="shared" si="4"/>
        <v>3911.2857142857142</v>
      </c>
      <c r="P226" s="1"/>
    </row>
    <row r="227" spans="1:16" x14ac:dyDescent="0.2">
      <c r="A227" s="306">
        <v>9115</v>
      </c>
      <c r="B227" s="307" t="s">
        <v>486</v>
      </c>
      <c r="C227" s="308">
        <v>4513</v>
      </c>
      <c r="D227" s="308">
        <v>4716</v>
      </c>
      <c r="E227" s="308">
        <v>4671</v>
      </c>
      <c r="F227" s="308">
        <v>4731</v>
      </c>
      <c r="G227" s="308">
        <v>4788</v>
      </c>
      <c r="H227" s="308">
        <v>4786</v>
      </c>
      <c r="I227" s="308">
        <v>4804</v>
      </c>
      <c r="J227" s="308"/>
      <c r="K227" s="308"/>
      <c r="L227" s="308"/>
      <c r="M227" s="308"/>
      <c r="N227" s="308"/>
      <c r="O227" s="309">
        <f t="shared" si="4"/>
        <v>4715.5714285714284</v>
      </c>
      <c r="P227" s="1"/>
    </row>
    <row r="228" spans="1:16" x14ac:dyDescent="0.2">
      <c r="A228" s="306">
        <v>9208</v>
      </c>
      <c r="B228" s="307" t="s">
        <v>487</v>
      </c>
      <c r="C228" s="308">
        <v>3785</v>
      </c>
      <c r="D228" s="308">
        <v>3791</v>
      </c>
      <c r="E228" s="308">
        <v>3814</v>
      </c>
      <c r="F228" s="308">
        <v>3812</v>
      </c>
      <c r="G228" s="308">
        <v>3757</v>
      </c>
      <c r="H228" s="308">
        <v>3777</v>
      </c>
      <c r="I228" s="308">
        <v>3793</v>
      </c>
      <c r="J228" s="308"/>
      <c r="K228" s="308"/>
      <c r="L228" s="308"/>
      <c r="M228" s="308"/>
      <c r="N228" s="308"/>
      <c r="O228" s="309">
        <f t="shared" si="4"/>
        <v>3789.8571428571427</v>
      </c>
      <c r="P228" s="1"/>
    </row>
    <row r="229" spans="1:16" x14ac:dyDescent="0.2">
      <c r="A229" s="306">
        <v>9209</v>
      </c>
      <c r="B229" s="307" t="s">
        <v>488</v>
      </c>
      <c r="C229" s="308">
        <v>2792</v>
      </c>
      <c r="D229" s="308">
        <v>2806</v>
      </c>
      <c r="E229" s="308">
        <v>2819</v>
      </c>
      <c r="F229" s="308">
        <v>2827</v>
      </c>
      <c r="G229" s="308">
        <v>2797</v>
      </c>
      <c r="H229" s="308">
        <v>2783</v>
      </c>
      <c r="I229" s="308">
        <v>2799</v>
      </c>
      <c r="J229" s="308"/>
      <c r="K229" s="308"/>
      <c r="L229" s="308"/>
      <c r="M229" s="308"/>
      <c r="N229" s="308"/>
      <c r="O229" s="309">
        <f t="shared" si="4"/>
        <v>2803.2857142857142</v>
      </c>
      <c r="P229" s="1"/>
    </row>
    <row r="230" spans="1:16" x14ac:dyDescent="0.2">
      <c r="A230" s="306">
        <v>9101</v>
      </c>
      <c r="B230" s="307" t="s">
        <v>489</v>
      </c>
      <c r="C230" s="308">
        <v>35696</v>
      </c>
      <c r="D230" s="308">
        <v>35887</v>
      </c>
      <c r="E230" s="308">
        <v>35972</v>
      </c>
      <c r="F230" s="308">
        <v>36063</v>
      </c>
      <c r="G230" s="308">
        <v>36602</v>
      </c>
      <c r="H230" s="308">
        <v>36356</v>
      </c>
      <c r="I230" s="308">
        <v>36449</v>
      </c>
      <c r="J230" s="308"/>
      <c r="K230" s="308"/>
      <c r="L230" s="308"/>
      <c r="M230" s="308"/>
      <c r="N230" s="308"/>
      <c r="O230" s="309">
        <f t="shared" si="4"/>
        <v>36146.428571428572</v>
      </c>
      <c r="P230" s="1"/>
    </row>
    <row r="231" spans="1:16" x14ac:dyDescent="0.2">
      <c r="A231" s="306">
        <v>9117</v>
      </c>
      <c r="B231" s="307" t="s">
        <v>490</v>
      </c>
      <c r="C231" s="308">
        <v>4640</v>
      </c>
      <c r="D231" s="308">
        <v>4669</v>
      </c>
      <c r="E231" s="308">
        <v>4649</v>
      </c>
      <c r="F231" s="308">
        <v>4662</v>
      </c>
      <c r="G231" s="308">
        <v>4645</v>
      </c>
      <c r="H231" s="308">
        <v>4630</v>
      </c>
      <c r="I231" s="308">
        <v>4652</v>
      </c>
      <c r="J231" s="308"/>
      <c r="K231" s="308"/>
      <c r="L231" s="308"/>
      <c r="M231" s="308"/>
      <c r="N231" s="308"/>
      <c r="O231" s="309">
        <f t="shared" si="4"/>
        <v>4649.5714285714284</v>
      </c>
      <c r="P231" s="1"/>
    </row>
    <row r="232" spans="1:16" x14ac:dyDescent="0.2">
      <c r="A232" s="306">
        <v>9118</v>
      </c>
      <c r="B232" s="307" t="s">
        <v>491</v>
      </c>
      <c r="C232" s="308">
        <v>2936</v>
      </c>
      <c r="D232" s="308">
        <v>2929</v>
      </c>
      <c r="E232" s="308">
        <v>2916</v>
      </c>
      <c r="F232" s="308">
        <v>2913</v>
      </c>
      <c r="G232" s="308">
        <v>2873</v>
      </c>
      <c r="H232" s="308">
        <v>2877</v>
      </c>
      <c r="I232" s="308">
        <v>2874</v>
      </c>
      <c r="J232" s="308"/>
      <c r="K232" s="308"/>
      <c r="L232" s="308"/>
      <c r="M232" s="308"/>
      <c r="N232" s="308"/>
      <c r="O232" s="309">
        <f t="shared" si="4"/>
        <v>2902.5714285714284</v>
      </c>
      <c r="P232" s="1"/>
    </row>
    <row r="233" spans="1:16" x14ac:dyDescent="0.2">
      <c r="A233" s="306">
        <v>9210</v>
      </c>
      <c r="B233" s="307" t="s">
        <v>492</v>
      </c>
      <c r="C233" s="308">
        <v>4770</v>
      </c>
      <c r="D233" s="308">
        <v>4799</v>
      </c>
      <c r="E233" s="308">
        <v>4779</v>
      </c>
      <c r="F233" s="308">
        <v>4798</v>
      </c>
      <c r="G233" s="308">
        <v>4819</v>
      </c>
      <c r="H233" s="308">
        <v>4838</v>
      </c>
      <c r="I233" s="308">
        <v>4856</v>
      </c>
      <c r="J233" s="308"/>
      <c r="K233" s="308"/>
      <c r="L233" s="308"/>
      <c r="M233" s="308"/>
      <c r="N233" s="308"/>
      <c r="O233" s="309">
        <f t="shared" si="4"/>
        <v>4808.4285714285716</v>
      </c>
      <c r="P233" s="1"/>
    </row>
    <row r="234" spans="1:16" x14ac:dyDescent="0.2">
      <c r="A234" s="306">
        <v>9211</v>
      </c>
      <c r="B234" s="307" t="s">
        <v>493</v>
      </c>
      <c r="C234" s="308">
        <v>7287</v>
      </c>
      <c r="D234" s="308">
        <v>7314</v>
      </c>
      <c r="E234" s="308">
        <v>7289</v>
      </c>
      <c r="F234" s="308">
        <v>7279</v>
      </c>
      <c r="G234" s="308">
        <v>7269</v>
      </c>
      <c r="H234" s="308">
        <v>7286</v>
      </c>
      <c r="I234" s="308">
        <v>7343</v>
      </c>
      <c r="J234" s="308"/>
      <c r="K234" s="308"/>
      <c r="L234" s="308"/>
      <c r="M234" s="308"/>
      <c r="N234" s="308"/>
      <c r="O234" s="309">
        <f t="shared" si="4"/>
        <v>7295.2857142857147</v>
      </c>
      <c r="P234" s="1"/>
    </row>
    <row r="235" spans="1:16" x14ac:dyDescent="0.2">
      <c r="A235" s="306">
        <v>9119</v>
      </c>
      <c r="B235" s="307" t="s">
        <v>494</v>
      </c>
      <c r="C235" s="308">
        <v>6220</v>
      </c>
      <c r="D235" s="308">
        <v>6279</v>
      </c>
      <c r="E235" s="308">
        <v>6290</v>
      </c>
      <c r="F235" s="308">
        <v>6288</v>
      </c>
      <c r="G235" s="308">
        <v>5684</v>
      </c>
      <c r="H235" s="308">
        <v>5680</v>
      </c>
      <c r="I235" s="308">
        <v>5760</v>
      </c>
      <c r="J235" s="308"/>
      <c r="K235" s="308"/>
      <c r="L235" s="308"/>
      <c r="M235" s="308"/>
      <c r="N235" s="308"/>
      <c r="O235" s="309">
        <f t="shared" si="4"/>
        <v>6028.7142857142853</v>
      </c>
      <c r="P235" s="1"/>
    </row>
    <row r="236" spans="1:16" x14ac:dyDescent="0.2">
      <c r="A236" s="306">
        <v>9120</v>
      </c>
      <c r="B236" s="307" t="s">
        <v>495</v>
      </c>
      <c r="C236" s="308">
        <v>11308</v>
      </c>
      <c r="D236" s="308">
        <v>11415</v>
      </c>
      <c r="E236" s="308">
        <v>11175</v>
      </c>
      <c r="F236" s="308">
        <v>11348</v>
      </c>
      <c r="G236" s="308">
        <v>11340</v>
      </c>
      <c r="H236" s="308">
        <v>11294</v>
      </c>
      <c r="I236" s="308">
        <v>11385</v>
      </c>
      <c r="J236" s="308"/>
      <c r="K236" s="308"/>
      <c r="L236" s="308"/>
      <c r="M236" s="308"/>
      <c r="N236" s="308"/>
      <c r="O236" s="309">
        <f t="shared" si="4"/>
        <v>11323.571428571429</v>
      </c>
      <c r="P236" s="1"/>
    </row>
    <row r="237" spans="1:16" x14ac:dyDescent="0.2">
      <c r="A237" s="306">
        <v>14102</v>
      </c>
      <c r="B237" s="307" t="s">
        <v>496</v>
      </c>
      <c r="C237" s="308">
        <v>1420</v>
      </c>
      <c r="D237" s="308">
        <v>1400</v>
      </c>
      <c r="E237" s="308">
        <v>1414</v>
      </c>
      <c r="F237" s="308">
        <v>1397</v>
      </c>
      <c r="G237" s="308">
        <v>1395</v>
      </c>
      <c r="H237" s="308">
        <v>1380</v>
      </c>
      <c r="I237" s="308">
        <v>1402</v>
      </c>
      <c r="J237" s="308"/>
      <c r="K237" s="308"/>
      <c r="L237" s="308"/>
      <c r="M237" s="308"/>
      <c r="N237" s="308"/>
      <c r="O237" s="309">
        <f t="shared" si="4"/>
        <v>1401.1428571428571</v>
      </c>
      <c r="P237" s="1"/>
    </row>
    <row r="238" spans="1:16" x14ac:dyDescent="0.2">
      <c r="A238" s="306">
        <v>14202</v>
      </c>
      <c r="B238" s="307" t="s">
        <v>497</v>
      </c>
      <c r="C238" s="308">
        <v>4000</v>
      </c>
      <c r="D238" s="308">
        <v>4017</v>
      </c>
      <c r="E238" s="308">
        <v>4051</v>
      </c>
      <c r="F238" s="308">
        <v>4057</v>
      </c>
      <c r="G238" s="308">
        <v>3982</v>
      </c>
      <c r="H238" s="308">
        <v>3987</v>
      </c>
      <c r="I238" s="308">
        <v>3986</v>
      </c>
      <c r="J238" s="308"/>
      <c r="K238" s="308"/>
      <c r="L238" s="308"/>
      <c r="M238" s="308"/>
      <c r="N238" s="308"/>
      <c r="O238" s="309">
        <f t="shared" si="4"/>
        <v>4011.4285714285716</v>
      </c>
      <c r="P238" s="1"/>
    </row>
    <row r="239" spans="1:16" x14ac:dyDescent="0.2">
      <c r="A239" s="306">
        <v>14201</v>
      </c>
      <c r="B239" s="307" t="s">
        <v>498</v>
      </c>
      <c r="C239" s="308">
        <v>6955</v>
      </c>
      <c r="D239" s="308">
        <v>7001</v>
      </c>
      <c r="E239" s="308">
        <v>6991</v>
      </c>
      <c r="F239" s="308">
        <v>7000</v>
      </c>
      <c r="G239" s="308">
        <v>6967</v>
      </c>
      <c r="H239" s="308">
        <v>6977</v>
      </c>
      <c r="I239" s="308">
        <v>7073</v>
      </c>
      <c r="J239" s="308"/>
      <c r="K239" s="308"/>
      <c r="L239" s="308"/>
      <c r="M239" s="308"/>
      <c r="N239" s="308"/>
      <c r="O239" s="309">
        <f t="shared" si="4"/>
        <v>6994.8571428571431</v>
      </c>
      <c r="P239" s="1"/>
    </row>
    <row r="240" spans="1:16" x14ac:dyDescent="0.2">
      <c r="A240" s="306">
        <v>14203</v>
      </c>
      <c r="B240" s="307" t="s">
        <v>499</v>
      </c>
      <c r="C240" s="308">
        <v>2533</v>
      </c>
      <c r="D240" s="308">
        <v>2522</v>
      </c>
      <c r="E240" s="308">
        <v>2537</v>
      </c>
      <c r="F240" s="308">
        <v>2523</v>
      </c>
      <c r="G240" s="308">
        <v>2524</v>
      </c>
      <c r="H240" s="308">
        <v>2536</v>
      </c>
      <c r="I240" s="308">
        <v>2549</v>
      </c>
      <c r="J240" s="308"/>
      <c r="K240" s="308"/>
      <c r="L240" s="308"/>
      <c r="M240" s="308"/>
      <c r="N240" s="308"/>
      <c r="O240" s="309">
        <f t="shared" si="4"/>
        <v>2532</v>
      </c>
      <c r="P240" s="1"/>
    </row>
    <row r="241" spans="1:16" x14ac:dyDescent="0.2">
      <c r="A241" s="306">
        <v>14103</v>
      </c>
      <c r="B241" s="307" t="s">
        <v>500</v>
      </c>
      <c r="C241" s="308">
        <v>4716</v>
      </c>
      <c r="D241" s="308">
        <v>4700</v>
      </c>
      <c r="E241" s="308">
        <v>4715</v>
      </c>
      <c r="F241" s="308">
        <v>4738</v>
      </c>
      <c r="G241" s="308">
        <v>4593</v>
      </c>
      <c r="H241" s="308">
        <v>4610</v>
      </c>
      <c r="I241" s="308">
        <v>4634</v>
      </c>
      <c r="J241" s="308"/>
      <c r="K241" s="308"/>
      <c r="L241" s="308"/>
      <c r="M241" s="308"/>
      <c r="N241" s="308"/>
      <c r="O241" s="309">
        <f t="shared" si="4"/>
        <v>4672.2857142857147</v>
      </c>
      <c r="P241" s="1"/>
    </row>
    <row r="242" spans="1:16" x14ac:dyDescent="0.2">
      <c r="A242" s="306">
        <v>14104</v>
      </c>
      <c r="B242" s="307" t="s">
        <v>249</v>
      </c>
      <c r="C242" s="308">
        <v>4691</v>
      </c>
      <c r="D242" s="308">
        <v>4730</v>
      </c>
      <c r="E242" s="308">
        <v>4724</v>
      </c>
      <c r="F242" s="308">
        <v>4758</v>
      </c>
      <c r="G242" s="308">
        <v>4673</v>
      </c>
      <c r="H242" s="308">
        <v>4615</v>
      </c>
      <c r="I242" s="308">
        <v>4620</v>
      </c>
      <c r="J242" s="308"/>
      <c r="K242" s="308"/>
      <c r="L242" s="308"/>
      <c r="M242" s="308"/>
      <c r="N242" s="308"/>
      <c r="O242" s="309">
        <f t="shared" si="4"/>
        <v>4687.2857142857147</v>
      </c>
      <c r="P242" s="1"/>
    </row>
    <row r="243" spans="1:16" x14ac:dyDescent="0.2">
      <c r="A243" s="306">
        <v>14105</v>
      </c>
      <c r="B243" s="307" t="s">
        <v>501</v>
      </c>
      <c r="C243" s="308">
        <v>1888</v>
      </c>
      <c r="D243" s="308">
        <v>1922</v>
      </c>
      <c r="E243" s="308">
        <v>1895</v>
      </c>
      <c r="F243" s="308">
        <v>1896</v>
      </c>
      <c r="G243" s="308">
        <v>1909</v>
      </c>
      <c r="H243" s="308">
        <v>1898</v>
      </c>
      <c r="I243" s="308">
        <v>1884</v>
      </c>
      <c r="J243" s="308"/>
      <c r="K243" s="308"/>
      <c r="L243" s="308"/>
      <c r="M243" s="308"/>
      <c r="N243" s="308"/>
      <c r="O243" s="309">
        <f t="shared" si="4"/>
        <v>1898.8571428571429</v>
      </c>
      <c r="P243" s="1"/>
    </row>
    <row r="244" spans="1:16" x14ac:dyDescent="0.2">
      <c r="A244" s="306">
        <v>14106</v>
      </c>
      <c r="B244" s="307" t="s">
        <v>502</v>
      </c>
      <c r="C244" s="308">
        <v>5952</v>
      </c>
      <c r="D244" s="308">
        <v>5938</v>
      </c>
      <c r="E244" s="308">
        <v>5969</v>
      </c>
      <c r="F244" s="308">
        <v>5978</v>
      </c>
      <c r="G244" s="308">
        <v>5912</v>
      </c>
      <c r="H244" s="308">
        <v>5904</v>
      </c>
      <c r="I244" s="308">
        <v>5933</v>
      </c>
      <c r="J244" s="308"/>
      <c r="K244" s="308"/>
      <c r="L244" s="308"/>
      <c r="M244" s="308"/>
      <c r="N244" s="308"/>
      <c r="O244" s="309">
        <f t="shared" si="4"/>
        <v>5940.8571428571431</v>
      </c>
      <c r="P244" s="1"/>
    </row>
    <row r="245" spans="1:16" x14ac:dyDescent="0.2">
      <c r="A245" s="306">
        <v>14107</v>
      </c>
      <c r="B245" s="307" t="s">
        <v>503</v>
      </c>
      <c r="C245" s="308">
        <v>5318</v>
      </c>
      <c r="D245" s="308">
        <v>5328</v>
      </c>
      <c r="E245" s="308">
        <v>5323</v>
      </c>
      <c r="F245" s="308">
        <v>5312</v>
      </c>
      <c r="G245" s="308">
        <v>5279</v>
      </c>
      <c r="H245" s="308">
        <v>5242</v>
      </c>
      <c r="I245" s="308">
        <v>5227</v>
      </c>
      <c r="J245" s="308"/>
      <c r="K245" s="308"/>
      <c r="L245" s="308"/>
      <c r="M245" s="308"/>
      <c r="N245" s="308"/>
      <c r="O245" s="309">
        <f t="shared" si="4"/>
        <v>5289.8571428571431</v>
      </c>
      <c r="P245" s="1"/>
    </row>
    <row r="246" spans="1:16" x14ac:dyDescent="0.2">
      <c r="A246" s="306">
        <v>14108</v>
      </c>
      <c r="B246" s="307" t="s">
        <v>504</v>
      </c>
      <c r="C246" s="308">
        <v>9143</v>
      </c>
      <c r="D246" s="308">
        <v>9249</v>
      </c>
      <c r="E246" s="308">
        <v>9277</v>
      </c>
      <c r="F246" s="308">
        <v>9324</v>
      </c>
      <c r="G246" s="308">
        <v>9336</v>
      </c>
      <c r="H246" s="308">
        <v>9293</v>
      </c>
      <c r="I246" s="308">
        <v>9303</v>
      </c>
      <c r="J246" s="308"/>
      <c r="K246" s="308"/>
      <c r="L246" s="308"/>
      <c r="M246" s="308"/>
      <c r="N246" s="308"/>
      <c r="O246" s="309">
        <f t="shared" si="4"/>
        <v>9275</v>
      </c>
      <c r="P246" s="1"/>
    </row>
    <row r="247" spans="1:16" x14ac:dyDescent="0.2">
      <c r="A247" s="306">
        <v>14204</v>
      </c>
      <c r="B247" s="307" t="s">
        <v>505</v>
      </c>
      <c r="C247" s="308">
        <v>5971</v>
      </c>
      <c r="D247" s="308">
        <v>5991</v>
      </c>
      <c r="E247" s="308">
        <v>6016</v>
      </c>
      <c r="F247" s="308">
        <v>6075</v>
      </c>
      <c r="G247" s="308">
        <v>6049</v>
      </c>
      <c r="H247" s="308">
        <v>6035</v>
      </c>
      <c r="I247" s="308">
        <v>6039</v>
      </c>
      <c r="J247" s="308"/>
      <c r="K247" s="308"/>
      <c r="L247" s="308"/>
      <c r="M247" s="308"/>
      <c r="N247" s="308"/>
      <c r="O247" s="309">
        <f t="shared" si="4"/>
        <v>6025.1428571428569</v>
      </c>
      <c r="P247" s="1"/>
    </row>
    <row r="248" spans="1:16" x14ac:dyDescent="0.2">
      <c r="A248" s="306">
        <v>14101</v>
      </c>
      <c r="B248" s="307" t="s">
        <v>506</v>
      </c>
      <c r="C248" s="308">
        <v>19528</v>
      </c>
      <c r="D248" s="308">
        <v>19534</v>
      </c>
      <c r="E248" s="308">
        <v>19459</v>
      </c>
      <c r="F248" s="308">
        <v>19542</v>
      </c>
      <c r="G248" s="308">
        <v>19527</v>
      </c>
      <c r="H248" s="308">
        <v>19487</v>
      </c>
      <c r="I248" s="308">
        <v>19532</v>
      </c>
      <c r="J248" s="308"/>
      <c r="K248" s="308"/>
      <c r="L248" s="308"/>
      <c r="M248" s="308"/>
      <c r="N248" s="308"/>
      <c r="O248" s="309">
        <f t="shared" si="4"/>
        <v>19515.571428571428</v>
      </c>
      <c r="P248" s="1"/>
    </row>
    <row r="249" spans="1:16" x14ac:dyDescent="0.2">
      <c r="A249" s="306">
        <v>10202</v>
      </c>
      <c r="B249" s="307" t="s">
        <v>507</v>
      </c>
      <c r="C249" s="308">
        <v>9160</v>
      </c>
      <c r="D249" s="308">
        <v>9145</v>
      </c>
      <c r="E249" s="308">
        <v>9137</v>
      </c>
      <c r="F249" s="308">
        <v>9165</v>
      </c>
      <c r="G249" s="308">
        <v>9201</v>
      </c>
      <c r="H249" s="308">
        <v>9178</v>
      </c>
      <c r="I249" s="308">
        <v>9216</v>
      </c>
      <c r="J249" s="308"/>
      <c r="K249" s="308"/>
      <c r="L249" s="308"/>
      <c r="M249" s="308"/>
      <c r="N249" s="308"/>
      <c r="O249" s="309">
        <f t="shared" si="4"/>
        <v>9171.7142857142862</v>
      </c>
      <c r="P249" s="1"/>
    </row>
    <row r="250" spans="1:16" x14ac:dyDescent="0.2">
      <c r="A250" s="306">
        <v>10102</v>
      </c>
      <c r="B250" s="307" t="s">
        <v>508</v>
      </c>
      <c r="C250" s="308">
        <v>9557</v>
      </c>
      <c r="D250" s="308">
        <v>9588</v>
      </c>
      <c r="E250" s="308">
        <v>9535</v>
      </c>
      <c r="F250" s="308">
        <v>9534</v>
      </c>
      <c r="G250" s="308">
        <v>9520</v>
      </c>
      <c r="H250" s="308">
        <v>9560</v>
      </c>
      <c r="I250" s="308">
        <v>9515</v>
      </c>
      <c r="J250" s="308"/>
      <c r="K250" s="308"/>
      <c r="L250" s="308"/>
      <c r="M250" s="308"/>
      <c r="N250" s="308"/>
      <c r="O250" s="309">
        <f t="shared" si="4"/>
        <v>9544.1428571428569</v>
      </c>
      <c r="P250" s="1"/>
    </row>
    <row r="251" spans="1:16" x14ac:dyDescent="0.2">
      <c r="A251" s="306">
        <v>10201</v>
      </c>
      <c r="B251" s="307" t="s">
        <v>509</v>
      </c>
      <c r="C251" s="308">
        <v>5366</v>
      </c>
      <c r="D251" s="308">
        <v>5494</v>
      </c>
      <c r="E251" s="308">
        <v>5482</v>
      </c>
      <c r="F251" s="308">
        <v>5545</v>
      </c>
      <c r="G251" s="308">
        <v>5746</v>
      </c>
      <c r="H251" s="308">
        <v>5708</v>
      </c>
      <c r="I251" s="308">
        <v>5771</v>
      </c>
      <c r="J251" s="308"/>
      <c r="K251" s="308"/>
      <c r="L251" s="308"/>
      <c r="M251" s="308"/>
      <c r="N251" s="308"/>
      <c r="O251" s="309">
        <f t="shared" si="4"/>
        <v>5587.4285714285716</v>
      </c>
      <c r="P251" s="1"/>
    </row>
    <row r="252" spans="1:16" x14ac:dyDescent="0.2">
      <c r="A252" s="306">
        <v>10401</v>
      </c>
      <c r="B252" s="307" t="s">
        <v>510</v>
      </c>
      <c r="C252" s="308">
        <v>953</v>
      </c>
      <c r="D252" s="308">
        <v>955</v>
      </c>
      <c r="E252" s="308">
        <v>962</v>
      </c>
      <c r="F252" s="308">
        <v>949</v>
      </c>
      <c r="G252" s="308">
        <v>959</v>
      </c>
      <c r="H252" s="308">
        <v>956</v>
      </c>
      <c r="I252" s="308">
        <v>953</v>
      </c>
      <c r="J252" s="308"/>
      <c r="K252" s="308"/>
      <c r="L252" s="308"/>
      <c r="M252" s="308"/>
      <c r="N252" s="308"/>
      <c r="O252" s="309">
        <f t="shared" si="4"/>
        <v>955.28571428571433</v>
      </c>
      <c r="P252" s="1"/>
    </row>
    <row r="253" spans="1:16" x14ac:dyDescent="0.2">
      <c r="A253" s="306">
        <v>10203</v>
      </c>
      <c r="B253" s="307" t="s">
        <v>511</v>
      </c>
      <c r="C253" s="308">
        <v>3097</v>
      </c>
      <c r="D253" s="308">
        <v>3103</v>
      </c>
      <c r="E253" s="308">
        <v>3051</v>
      </c>
      <c r="F253" s="308">
        <v>3127</v>
      </c>
      <c r="G253" s="308">
        <v>2951</v>
      </c>
      <c r="H253" s="308">
        <v>2981</v>
      </c>
      <c r="I253" s="308">
        <v>3004</v>
      </c>
      <c r="J253" s="308"/>
      <c r="K253" s="308"/>
      <c r="L253" s="308"/>
      <c r="M253" s="308"/>
      <c r="N253" s="308"/>
      <c r="O253" s="309">
        <f t="shared" si="4"/>
        <v>3044.8571428571427</v>
      </c>
      <c r="P253" s="1"/>
    </row>
    <row r="254" spans="1:16" x14ac:dyDescent="0.2">
      <c r="A254" s="306">
        <v>10103</v>
      </c>
      <c r="B254" s="307" t="s">
        <v>512</v>
      </c>
      <c r="C254" s="308">
        <v>968</v>
      </c>
      <c r="D254" s="308">
        <v>986</v>
      </c>
      <c r="E254" s="308">
        <v>979</v>
      </c>
      <c r="F254" s="308">
        <v>983</v>
      </c>
      <c r="G254" s="308">
        <v>954</v>
      </c>
      <c r="H254" s="308">
        <v>962</v>
      </c>
      <c r="I254" s="308">
        <v>983</v>
      </c>
      <c r="J254" s="308"/>
      <c r="K254" s="308"/>
      <c r="L254" s="308"/>
      <c r="M254" s="308"/>
      <c r="N254" s="308"/>
      <c r="O254" s="309">
        <f t="shared" si="4"/>
        <v>973.57142857142856</v>
      </c>
      <c r="P254" s="1"/>
    </row>
    <row r="255" spans="1:16" x14ac:dyDescent="0.2">
      <c r="A255" s="306">
        <v>10204</v>
      </c>
      <c r="B255" s="307" t="s">
        <v>513</v>
      </c>
      <c r="C255" s="308">
        <v>848</v>
      </c>
      <c r="D255" s="308">
        <v>849</v>
      </c>
      <c r="E255" s="308">
        <v>846</v>
      </c>
      <c r="F255" s="308">
        <v>844</v>
      </c>
      <c r="G255" s="308">
        <v>845</v>
      </c>
      <c r="H255" s="308">
        <v>821</v>
      </c>
      <c r="I255" s="308">
        <v>827</v>
      </c>
      <c r="J255" s="308"/>
      <c r="K255" s="308"/>
      <c r="L255" s="308"/>
      <c r="M255" s="308"/>
      <c r="N255" s="308"/>
      <c r="O255" s="309">
        <f t="shared" si="4"/>
        <v>840</v>
      </c>
      <c r="P255" s="1"/>
    </row>
    <row r="256" spans="1:16" x14ac:dyDescent="0.2">
      <c r="A256" s="306">
        <v>10205</v>
      </c>
      <c r="B256" s="307" t="s">
        <v>514</v>
      </c>
      <c r="C256" s="308">
        <v>3845</v>
      </c>
      <c r="D256" s="308">
        <v>3894</v>
      </c>
      <c r="E256" s="308">
        <v>3898</v>
      </c>
      <c r="F256" s="308">
        <v>3919</v>
      </c>
      <c r="G256" s="308">
        <v>3831</v>
      </c>
      <c r="H256" s="308">
        <v>3852</v>
      </c>
      <c r="I256" s="308">
        <v>3875</v>
      </c>
      <c r="J256" s="308"/>
      <c r="K256" s="308"/>
      <c r="L256" s="308"/>
      <c r="M256" s="308"/>
      <c r="N256" s="308"/>
      <c r="O256" s="309">
        <f t="shared" si="4"/>
        <v>3873.4285714285716</v>
      </c>
      <c r="P256" s="1"/>
    </row>
    <row r="257" spans="1:16" x14ac:dyDescent="0.2">
      <c r="A257" s="306">
        <v>10104</v>
      </c>
      <c r="B257" s="307" t="s">
        <v>515</v>
      </c>
      <c r="C257" s="308">
        <v>2852</v>
      </c>
      <c r="D257" s="308">
        <v>2872</v>
      </c>
      <c r="E257" s="308">
        <v>2864</v>
      </c>
      <c r="F257" s="308">
        <v>2883</v>
      </c>
      <c r="G257" s="308">
        <v>2833</v>
      </c>
      <c r="H257" s="308">
        <v>2814</v>
      </c>
      <c r="I257" s="308">
        <v>2862</v>
      </c>
      <c r="J257" s="308"/>
      <c r="K257" s="308"/>
      <c r="L257" s="308"/>
      <c r="M257" s="308"/>
      <c r="N257" s="308"/>
      <c r="O257" s="309">
        <f t="shared" si="4"/>
        <v>2854.2857142857142</v>
      </c>
      <c r="P257" s="1"/>
    </row>
    <row r="258" spans="1:16" x14ac:dyDescent="0.2">
      <c r="A258" s="306">
        <v>10105</v>
      </c>
      <c r="B258" s="307" t="s">
        <v>516</v>
      </c>
      <c r="C258" s="308">
        <v>3597</v>
      </c>
      <c r="D258" s="308">
        <v>3605</v>
      </c>
      <c r="E258" s="308">
        <v>3617</v>
      </c>
      <c r="F258" s="308">
        <v>3664</v>
      </c>
      <c r="G258" s="308">
        <v>3684</v>
      </c>
      <c r="H258" s="308">
        <v>3627</v>
      </c>
      <c r="I258" s="308">
        <v>3632</v>
      </c>
      <c r="J258" s="308"/>
      <c r="K258" s="308"/>
      <c r="L258" s="308"/>
      <c r="M258" s="308"/>
      <c r="N258" s="308"/>
      <c r="O258" s="309">
        <f t="shared" si="4"/>
        <v>3632.2857142857142</v>
      </c>
      <c r="P258" s="1"/>
    </row>
    <row r="259" spans="1:16" x14ac:dyDescent="0.2">
      <c r="A259" s="306">
        <v>10402</v>
      </c>
      <c r="B259" s="307" t="s">
        <v>517</v>
      </c>
      <c r="C259" s="308">
        <v>426</v>
      </c>
      <c r="D259" s="308">
        <v>412</v>
      </c>
      <c r="E259" s="308">
        <v>424</v>
      </c>
      <c r="F259" s="308">
        <v>420</v>
      </c>
      <c r="G259" s="308">
        <v>410</v>
      </c>
      <c r="H259" s="308">
        <v>401</v>
      </c>
      <c r="I259" s="308">
        <v>422</v>
      </c>
      <c r="J259" s="308"/>
      <c r="K259" s="308"/>
      <c r="L259" s="308"/>
      <c r="M259" s="308"/>
      <c r="N259" s="308"/>
      <c r="O259" s="309">
        <f t="shared" si="4"/>
        <v>416.42857142857144</v>
      </c>
      <c r="P259" s="1"/>
    </row>
    <row r="260" spans="1:16" x14ac:dyDescent="0.2">
      <c r="A260" s="306">
        <v>10403</v>
      </c>
      <c r="B260" s="307" t="s">
        <v>518</v>
      </c>
      <c r="C260" s="308">
        <v>2722</v>
      </c>
      <c r="D260" s="308">
        <v>2737</v>
      </c>
      <c r="E260" s="308">
        <v>2726</v>
      </c>
      <c r="F260" s="308">
        <v>2738</v>
      </c>
      <c r="G260" s="308">
        <v>2750</v>
      </c>
      <c r="H260" s="308">
        <v>2724</v>
      </c>
      <c r="I260" s="308">
        <v>2703</v>
      </c>
      <c r="J260" s="308"/>
      <c r="K260" s="308"/>
      <c r="L260" s="308"/>
      <c r="M260" s="308"/>
      <c r="N260" s="308"/>
      <c r="O260" s="309">
        <f t="shared" si="4"/>
        <v>2728.5714285714284</v>
      </c>
      <c r="P260" s="1"/>
    </row>
    <row r="261" spans="1:16" x14ac:dyDescent="0.2">
      <c r="A261" s="306">
        <v>10107</v>
      </c>
      <c r="B261" s="307" t="s">
        <v>519</v>
      </c>
      <c r="C261" s="308">
        <v>3346</v>
      </c>
      <c r="D261" s="308">
        <v>3329</v>
      </c>
      <c r="E261" s="308">
        <v>3349</v>
      </c>
      <c r="F261" s="308">
        <v>3370</v>
      </c>
      <c r="G261" s="308">
        <v>3380</v>
      </c>
      <c r="H261" s="308">
        <v>3359</v>
      </c>
      <c r="I261" s="308">
        <v>3372</v>
      </c>
      <c r="J261" s="308"/>
      <c r="K261" s="308"/>
      <c r="L261" s="308"/>
      <c r="M261" s="308"/>
      <c r="N261" s="308"/>
      <c r="O261" s="309">
        <f t="shared" si="4"/>
        <v>3357.8571428571427</v>
      </c>
      <c r="P261" s="1"/>
    </row>
    <row r="262" spans="1:16" x14ac:dyDescent="0.2">
      <c r="A262" s="306">
        <v>10106</v>
      </c>
      <c r="B262" s="307" t="s">
        <v>520</v>
      </c>
      <c r="C262" s="308">
        <v>4373</v>
      </c>
      <c r="D262" s="308">
        <v>4367</v>
      </c>
      <c r="E262" s="308">
        <v>4363</v>
      </c>
      <c r="F262" s="308">
        <v>4354</v>
      </c>
      <c r="G262" s="308">
        <v>4343</v>
      </c>
      <c r="H262" s="308">
        <v>4307</v>
      </c>
      <c r="I262" s="308">
        <v>4284</v>
      </c>
      <c r="J262" s="308"/>
      <c r="K262" s="308"/>
      <c r="L262" s="308"/>
      <c r="M262" s="308"/>
      <c r="N262" s="308"/>
      <c r="O262" s="309">
        <f t="shared" si="4"/>
        <v>4341.5714285714284</v>
      </c>
      <c r="P262" s="1"/>
    </row>
    <row r="263" spans="1:16" x14ac:dyDescent="0.2">
      <c r="A263" s="306">
        <v>10108</v>
      </c>
      <c r="B263" s="307" t="s">
        <v>521</v>
      </c>
      <c r="C263" s="308">
        <v>3799</v>
      </c>
      <c r="D263" s="308">
        <v>3810</v>
      </c>
      <c r="E263" s="308">
        <v>3843</v>
      </c>
      <c r="F263" s="308">
        <v>3849</v>
      </c>
      <c r="G263" s="308">
        <v>3719</v>
      </c>
      <c r="H263" s="308">
        <v>3705</v>
      </c>
      <c r="I263" s="308">
        <v>3711</v>
      </c>
      <c r="J263" s="308"/>
      <c r="K263" s="308"/>
      <c r="L263" s="308"/>
      <c r="M263" s="308"/>
      <c r="N263" s="308"/>
      <c r="O263" s="309">
        <f t="shared" si="4"/>
        <v>3776.5714285714284</v>
      </c>
      <c r="P263" s="1"/>
    </row>
    <row r="264" spans="1:16" x14ac:dyDescent="0.2">
      <c r="A264" s="306">
        <v>10301</v>
      </c>
      <c r="B264" s="307" t="s">
        <v>522</v>
      </c>
      <c r="C264" s="308">
        <v>19243</v>
      </c>
      <c r="D264" s="308">
        <v>19321</v>
      </c>
      <c r="E264" s="308">
        <v>19319</v>
      </c>
      <c r="F264" s="308">
        <v>19255</v>
      </c>
      <c r="G264" s="308">
        <v>19615</v>
      </c>
      <c r="H264" s="308">
        <v>19697</v>
      </c>
      <c r="I264" s="308">
        <v>19756</v>
      </c>
      <c r="J264" s="308"/>
      <c r="K264" s="308"/>
      <c r="L264" s="308"/>
      <c r="M264" s="308"/>
      <c r="N264" s="308"/>
      <c r="O264" s="309">
        <f t="shared" ref="O264:O327" si="5">AVERAGE(C264:N264)</f>
        <v>19458</v>
      </c>
      <c r="P264" s="1"/>
    </row>
    <row r="265" spans="1:16" x14ac:dyDescent="0.2">
      <c r="A265" s="306">
        <v>10404</v>
      </c>
      <c r="B265" s="307" t="s">
        <v>523</v>
      </c>
      <c r="C265" s="308">
        <v>257</v>
      </c>
      <c r="D265" s="308">
        <v>255</v>
      </c>
      <c r="E265" s="308">
        <v>251</v>
      </c>
      <c r="F265" s="308">
        <v>245</v>
      </c>
      <c r="G265" s="308">
        <v>270</v>
      </c>
      <c r="H265" s="308">
        <v>269</v>
      </c>
      <c r="I265" s="308">
        <v>267</v>
      </c>
      <c r="J265" s="308"/>
      <c r="K265" s="308"/>
      <c r="L265" s="308"/>
      <c r="M265" s="308"/>
      <c r="N265" s="308"/>
      <c r="O265" s="309">
        <f t="shared" si="5"/>
        <v>259.14285714285717</v>
      </c>
      <c r="P265" s="1"/>
    </row>
    <row r="266" spans="1:16" x14ac:dyDescent="0.2">
      <c r="A266" s="306">
        <v>10101</v>
      </c>
      <c r="B266" s="307" t="s">
        <v>524</v>
      </c>
      <c r="C266" s="308">
        <v>29933</v>
      </c>
      <c r="D266" s="308">
        <v>29913</v>
      </c>
      <c r="E266" s="308">
        <v>29648</v>
      </c>
      <c r="F266" s="308">
        <v>30285</v>
      </c>
      <c r="G266" s="308">
        <v>30367</v>
      </c>
      <c r="H266" s="308">
        <v>30316</v>
      </c>
      <c r="I266" s="308">
        <v>30571</v>
      </c>
      <c r="J266" s="308"/>
      <c r="K266" s="308"/>
      <c r="L266" s="308"/>
      <c r="M266" s="308"/>
      <c r="N266" s="308"/>
      <c r="O266" s="309">
        <f t="shared" si="5"/>
        <v>30147.571428571428</v>
      </c>
      <c r="P266" s="1"/>
    </row>
    <row r="267" spans="1:16" x14ac:dyDescent="0.2">
      <c r="A267" s="306">
        <v>10302</v>
      </c>
      <c r="B267" s="307" t="s">
        <v>525</v>
      </c>
      <c r="C267" s="308">
        <v>1959</v>
      </c>
      <c r="D267" s="308">
        <v>1984</v>
      </c>
      <c r="E267" s="308">
        <v>2004</v>
      </c>
      <c r="F267" s="308">
        <v>1995</v>
      </c>
      <c r="G267" s="308">
        <v>1834</v>
      </c>
      <c r="H267" s="308">
        <v>1840</v>
      </c>
      <c r="I267" s="308">
        <v>1860</v>
      </c>
      <c r="J267" s="308"/>
      <c r="K267" s="308"/>
      <c r="L267" s="308"/>
      <c r="M267" s="308"/>
      <c r="N267" s="308"/>
      <c r="O267" s="309">
        <f t="shared" si="5"/>
        <v>1925.1428571428571</v>
      </c>
      <c r="P267" s="1"/>
    </row>
    <row r="268" spans="1:16" x14ac:dyDescent="0.2">
      <c r="A268" s="306">
        <v>10109</v>
      </c>
      <c r="B268" s="307" t="s">
        <v>526</v>
      </c>
      <c r="C268" s="308">
        <v>4129</v>
      </c>
      <c r="D268" s="308">
        <v>4164</v>
      </c>
      <c r="E268" s="308">
        <v>4198</v>
      </c>
      <c r="F268" s="308">
        <v>4235</v>
      </c>
      <c r="G268" s="308">
        <v>4253</v>
      </c>
      <c r="H268" s="308">
        <v>4260</v>
      </c>
      <c r="I268" s="308">
        <v>4289</v>
      </c>
      <c r="J268" s="308"/>
      <c r="K268" s="308"/>
      <c r="L268" s="308"/>
      <c r="M268" s="308"/>
      <c r="N268" s="308"/>
      <c r="O268" s="309">
        <f t="shared" si="5"/>
        <v>4218.2857142857147</v>
      </c>
      <c r="P268" s="1"/>
    </row>
    <row r="269" spans="1:16" x14ac:dyDescent="0.2">
      <c r="A269" s="306">
        <v>10206</v>
      </c>
      <c r="B269" s="307" t="s">
        <v>527</v>
      </c>
      <c r="C269" s="308">
        <v>1068</v>
      </c>
      <c r="D269" s="308">
        <v>1055</v>
      </c>
      <c r="E269" s="308">
        <v>1057</v>
      </c>
      <c r="F269" s="308">
        <v>1064</v>
      </c>
      <c r="G269" s="308">
        <v>1071</v>
      </c>
      <c r="H269" s="308">
        <v>1076</v>
      </c>
      <c r="I269" s="308">
        <v>1069</v>
      </c>
      <c r="J269" s="308"/>
      <c r="K269" s="308"/>
      <c r="L269" s="308"/>
      <c r="M269" s="308"/>
      <c r="N269" s="308"/>
      <c r="O269" s="309">
        <f t="shared" si="5"/>
        <v>1065.7142857142858</v>
      </c>
      <c r="P269" s="1"/>
    </row>
    <row r="270" spans="1:16" x14ac:dyDescent="0.2">
      <c r="A270" s="306">
        <v>10303</v>
      </c>
      <c r="B270" s="307" t="s">
        <v>528</v>
      </c>
      <c r="C270" s="308">
        <v>3986</v>
      </c>
      <c r="D270" s="308">
        <v>4004</v>
      </c>
      <c r="E270" s="308">
        <v>3983</v>
      </c>
      <c r="F270" s="308">
        <v>3991</v>
      </c>
      <c r="G270" s="308">
        <v>3981</v>
      </c>
      <c r="H270" s="308">
        <v>3979</v>
      </c>
      <c r="I270" s="308">
        <v>4003</v>
      </c>
      <c r="J270" s="308"/>
      <c r="K270" s="308"/>
      <c r="L270" s="308"/>
      <c r="M270" s="308"/>
      <c r="N270" s="308"/>
      <c r="O270" s="309">
        <f t="shared" si="5"/>
        <v>3989.5714285714284</v>
      </c>
      <c r="P270" s="1"/>
    </row>
    <row r="271" spans="1:16" x14ac:dyDescent="0.2">
      <c r="A271" s="306">
        <v>10304</v>
      </c>
      <c r="B271" s="307" t="s">
        <v>529</v>
      </c>
      <c r="C271" s="308">
        <v>1311</v>
      </c>
      <c r="D271" s="308">
        <v>1310</v>
      </c>
      <c r="E271" s="308">
        <v>1326</v>
      </c>
      <c r="F271" s="308">
        <v>1310</v>
      </c>
      <c r="G271" s="308">
        <v>1291</v>
      </c>
      <c r="H271" s="308">
        <v>1292</v>
      </c>
      <c r="I271" s="308">
        <v>1301</v>
      </c>
      <c r="J271" s="308"/>
      <c r="K271" s="308"/>
      <c r="L271" s="308"/>
      <c r="M271" s="308"/>
      <c r="N271" s="308"/>
      <c r="O271" s="309">
        <f t="shared" si="5"/>
        <v>1305.8571428571429</v>
      </c>
      <c r="P271" s="1"/>
    </row>
    <row r="272" spans="1:16" x14ac:dyDescent="0.2">
      <c r="A272" s="306">
        <v>10207</v>
      </c>
      <c r="B272" s="307" t="s">
        <v>530</v>
      </c>
      <c r="C272" s="308">
        <v>1656</v>
      </c>
      <c r="D272" s="308">
        <v>1656</v>
      </c>
      <c r="E272" s="308">
        <v>1640</v>
      </c>
      <c r="F272" s="308">
        <v>1639</v>
      </c>
      <c r="G272" s="308">
        <v>1642</v>
      </c>
      <c r="H272" s="308">
        <v>1634</v>
      </c>
      <c r="I272" s="308">
        <v>1628</v>
      </c>
      <c r="J272" s="308"/>
      <c r="K272" s="308"/>
      <c r="L272" s="308"/>
      <c r="M272" s="308"/>
      <c r="N272" s="308"/>
      <c r="O272" s="309">
        <f t="shared" si="5"/>
        <v>1642.1428571428571</v>
      </c>
      <c r="P272" s="1"/>
    </row>
    <row r="273" spans="1:16" x14ac:dyDescent="0.2">
      <c r="A273" s="306">
        <v>10208</v>
      </c>
      <c r="B273" s="307" t="s">
        <v>531</v>
      </c>
      <c r="C273" s="308">
        <v>8101</v>
      </c>
      <c r="D273" s="308">
        <v>8091</v>
      </c>
      <c r="E273" s="308">
        <v>8076</v>
      </c>
      <c r="F273" s="308">
        <v>8084</v>
      </c>
      <c r="G273" s="308">
        <v>8097</v>
      </c>
      <c r="H273" s="308">
        <v>8094</v>
      </c>
      <c r="I273" s="308">
        <v>8099</v>
      </c>
      <c r="J273" s="308"/>
      <c r="K273" s="308"/>
      <c r="L273" s="308"/>
      <c r="M273" s="308"/>
      <c r="N273" s="308"/>
      <c r="O273" s="309">
        <f t="shared" si="5"/>
        <v>8091.7142857142853</v>
      </c>
      <c r="P273" s="1"/>
    </row>
    <row r="274" spans="1:16" x14ac:dyDescent="0.2">
      <c r="A274" s="306">
        <v>10209</v>
      </c>
      <c r="B274" s="307" t="s">
        <v>532</v>
      </c>
      <c r="C274" s="308">
        <v>2308</v>
      </c>
      <c r="D274" s="308">
        <v>2294</v>
      </c>
      <c r="E274" s="308">
        <v>2286</v>
      </c>
      <c r="F274" s="308">
        <v>2283</v>
      </c>
      <c r="G274" s="308">
        <v>2285</v>
      </c>
      <c r="H274" s="308">
        <v>2283</v>
      </c>
      <c r="I274" s="308">
        <v>2296</v>
      </c>
      <c r="J274" s="308"/>
      <c r="K274" s="308"/>
      <c r="L274" s="308"/>
      <c r="M274" s="308"/>
      <c r="N274" s="308"/>
      <c r="O274" s="309">
        <f t="shared" si="5"/>
        <v>2290.7142857142858</v>
      </c>
      <c r="P274" s="1"/>
    </row>
    <row r="275" spans="1:16" x14ac:dyDescent="0.2">
      <c r="A275" s="306">
        <v>10210</v>
      </c>
      <c r="B275" s="307" t="s">
        <v>533</v>
      </c>
      <c r="C275" s="308">
        <v>1451</v>
      </c>
      <c r="D275" s="308">
        <v>1436</v>
      </c>
      <c r="E275" s="308">
        <v>1440</v>
      </c>
      <c r="F275" s="308">
        <v>1452</v>
      </c>
      <c r="G275" s="308">
        <v>1438</v>
      </c>
      <c r="H275" s="308">
        <v>1456</v>
      </c>
      <c r="I275" s="308">
        <v>1482</v>
      </c>
      <c r="J275" s="308"/>
      <c r="K275" s="308"/>
      <c r="L275" s="308"/>
      <c r="M275" s="308"/>
      <c r="N275" s="308"/>
      <c r="O275" s="309">
        <f t="shared" si="5"/>
        <v>1450.7142857142858</v>
      </c>
      <c r="P275" s="1"/>
    </row>
    <row r="276" spans="1:16" x14ac:dyDescent="0.2">
      <c r="A276" s="306">
        <v>10305</v>
      </c>
      <c r="B276" s="307" t="s">
        <v>534</v>
      </c>
      <c r="C276" s="308">
        <v>3022</v>
      </c>
      <c r="D276" s="308">
        <v>3036</v>
      </c>
      <c r="E276" s="308">
        <v>3025</v>
      </c>
      <c r="F276" s="308">
        <v>3028</v>
      </c>
      <c r="G276" s="308">
        <v>2800</v>
      </c>
      <c r="H276" s="308">
        <v>2827</v>
      </c>
      <c r="I276" s="308">
        <v>2844</v>
      </c>
      <c r="J276" s="308"/>
      <c r="K276" s="308"/>
      <c r="L276" s="308"/>
      <c r="M276" s="308"/>
      <c r="N276" s="308"/>
      <c r="O276" s="309">
        <f t="shared" si="5"/>
        <v>2940.2857142857142</v>
      </c>
      <c r="P276" s="1"/>
    </row>
    <row r="277" spans="1:16" x14ac:dyDescent="0.2">
      <c r="A277" s="306">
        <v>10306</v>
      </c>
      <c r="B277" s="307" t="s">
        <v>535</v>
      </c>
      <c r="C277" s="308">
        <v>2440</v>
      </c>
      <c r="D277" s="308">
        <v>2419</v>
      </c>
      <c r="E277" s="308">
        <v>2400</v>
      </c>
      <c r="F277" s="308">
        <v>2386</v>
      </c>
      <c r="G277" s="308">
        <v>2408</v>
      </c>
      <c r="H277" s="308">
        <v>2414</v>
      </c>
      <c r="I277" s="308">
        <v>2449</v>
      </c>
      <c r="J277" s="308"/>
      <c r="K277" s="308"/>
      <c r="L277" s="308"/>
      <c r="M277" s="308"/>
      <c r="N277" s="308"/>
      <c r="O277" s="309">
        <f t="shared" si="5"/>
        <v>2416.5714285714284</v>
      </c>
      <c r="P277" s="1"/>
    </row>
    <row r="278" spans="1:16" x14ac:dyDescent="0.2">
      <c r="A278" s="306">
        <v>10307</v>
      </c>
      <c r="B278" s="307" t="s">
        <v>536</v>
      </c>
      <c r="C278" s="308">
        <v>2371</v>
      </c>
      <c r="D278" s="308">
        <v>2370</v>
      </c>
      <c r="E278" s="308">
        <v>2351</v>
      </c>
      <c r="F278" s="308">
        <v>2366</v>
      </c>
      <c r="G278" s="308">
        <v>2357</v>
      </c>
      <c r="H278" s="308">
        <v>2359</v>
      </c>
      <c r="I278" s="308">
        <v>2350</v>
      </c>
      <c r="J278" s="308"/>
      <c r="K278" s="308"/>
      <c r="L278" s="308"/>
      <c r="M278" s="308"/>
      <c r="N278" s="308"/>
      <c r="O278" s="309">
        <f t="shared" si="5"/>
        <v>2360.5714285714284</v>
      </c>
      <c r="P278" s="1"/>
    </row>
    <row r="279" spans="1:16" x14ac:dyDescent="0.2">
      <c r="A279" s="306">
        <v>11201</v>
      </c>
      <c r="B279" s="307" t="s">
        <v>537</v>
      </c>
      <c r="C279" s="308">
        <v>5549</v>
      </c>
      <c r="D279" s="308">
        <v>5604</v>
      </c>
      <c r="E279" s="308">
        <v>5660</v>
      </c>
      <c r="F279" s="308">
        <v>5662</v>
      </c>
      <c r="G279" s="308">
        <v>5567</v>
      </c>
      <c r="H279" s="308">
        <v>5536</v>
      </c>
      <c r="I279" s="308">
        <v>5631</v>
      </c>
      <c r="J279" s="308"/>
      <c r="K279" s="308"/>
      <c r="L279" s="308"/>
      <c r="M279" s="308"/>
      <c r="N279" s="308"/>
      <c r="O279" s="309">
        <f t="shared" si="5"/>
        <v>5601.2857142857147</v>
      </c>
      <c r="P279" s="1"/>
    </row>
    <row r="280" spans="1:16" x14ac:dyDescent="0.2">
      <c r="A280" s="306">
        <v>11401</v>
      </c>
      <c r="B280" s="307" t="s">
        <v>538</v>
      </c>
      <c r="C280" s="308">
        <v>774</v>
      </c>
      <c r="D280" s="308">
        <v>775</v>
      </c>
      <c r="E280" s="308">
        <v>776</v>
      </c>
      <c r="F280" s="308">
        <v>775</v>
      </c>
      <c r="G280" s="308">
        <v>771</v>
      </c>
      <c r="H280" s="308">
        <v>760</v>
      </c>
      <c r="I280" s="308">
        <v>750</v>
      </c>
      <c r="J280" s="308"/>
      <c r="K280" s="308"/>
      <c r="L280" s="308"/>
      <c r="M280" s="308"/>
      <c r="N280" s="308"/>
      <c r="O280" s="309">
        <f t="shared" si="5"/>
        <v>768.71428571428567</v>
      </c>
      <c r="P280" s="1"/>
    </row>
    <row r="281" spans="1:16" x14ac:dyDescent="0.2">
      <c r="A281" s="306">
        <v>11202</v>
      </c>
      <c r="B281" s="307" t="s">
        <v>539</v>
      </c>
      <c r="C281" s="308">
        <v>1230</v>
      </c>
      <c r="D281" s="308">
        <v>1269</v>
      </c>
      <c r="E281" s="308">
        <v>1264</v>
      </c>
      <c r="F281" s="308">
        <v>1279</v>
      </c>
      <c r="G281" s="308">
        <v>1256</v>
      </c>
      <c r="H281" s="308">
        <v>1242</v>
      </c>
      <c r="I281" s="308">
        <v>1245</v>
      </c>
      <c r="J281" s="308"/>
      <c r="K281" s="308"/>
      <c r="L281" s="308"/>
      <c r="M281" s="308"/>
      <c r="N281" s="308"/>
      <c r="O281" s="309">
        <f t="shared" si="5"/>
        <v>1255</v>
      </c>
      <c r="P281" s="1"/>
    </row>
    <row r="282" spans="1:16" x14ac:dyDescent="0.2">
      <c r="A282" s="306">
        <v>11301</v>
      </c>
      <c r="B282" s="307" t="s">
        <v>540</v>
      </c>
      <c r="C282" s="308">
        <v>651</v>
      </c>
      <c r="D282" s="308">
        <v>652</v>
      </c>
      <c r="E282" s="308">
        <v>654</v>
      </c>
      <c r="F282" s="308">
        <v>663</v>
      </c>
      <c r="G282" s="308">
        <v>649</v>
      </c>
      <c r="H282" s="308">
        <v>643</v>
      </c>
      <c r="I282" s="308">
        <v>667</v>
      </c>
      <c r="J282" s="308"/>
      <c r="K282" s="308"/>
      <c r="L282" s="308"/>
      <c r="M282" s="308"/>
      <c r="N282" s="308"/>
      <c r="O282" s="309">
        <f t="shared" si="5"/>
        <v>654.14285714285711</v>
      </c>
      <c r="P282" s="1"/>
    </row>
    <row r="283" spans="1:16" x14ac:dyDescent="0.2">
      <c r="A283" s="306">
        <v>11101</v>
      </c>
      <c r="B283" s="307" t="s">
        <v>541</v>
      </c>
      <c r="C283" s="308">
        <v>8648</v>
      </c>
      <c r="D283" s="308">
        <v>8704</v>
      </c>
      <c r="E283" s="308">
        <v>8733</v>
      </c>
      <c r="F283" s="308">
        <v>8759</v>
      </c>
      <c r="G283" s="308">
        <v>8775</v>
      </c>
      <c r="H283" s="308">
        <v>8663</v>
      </c>
      <c r="I283" s="308">
        <v>8726</v>
      </c>
      <c r="J283" s="308"/>
      <c r="K283" s="308"/>
      <c r="L283" s="308"/>
      <c r="M283" s="308"/>
      <c r="N283" s="308"/>
      <c r="O283" s="309">
        <f t="shared" si="5"/>
        <v>8715.4285714285706</v>
      </c>
      <c r="P283" s="1"/>
    </row>
    <row r="284" spans="1:16" x14ac:dyDescent="0.2">
      <c r="A284" s="306">
        <v>11203</v>
      </c>
      <c r="B284" s="307" t="s">
        <v>542</v>
      </c>
      <c r="C284" s="308">
        <v>500</v>
      </c>
      <c r="D284" s="308">
        <v>495</v>
      </c>
      <c r="E284" s="308">
        <v>492</v>
      </c>
      <c r="F284" s="308">
        <v>485</v>
      </c>
      <c r="G284" s="308">
        <v>493</v>
      </c>
      <c r="H284" s="308">
        <v>489</v>
      </c>
      <c r="I284" s="308">
        <v>517</v>
      </c>
      <c r="J284" s="308"/>
      <c r="K284" s="308"/>
      <c r="L284" s="308"/>
      <c r="M284" s="308"/>
      <c r="N284" s="308"/>
      <c r="O284" s="309">
        <f t="shared" si="5"/>
        <v>495.85714285714283</v>
      </c>
      <c r="P284" s="1"/>
    </row>
    <row r="285" spans="1:16" x14ac:dyDescent="0.2">
      <c r="A285" s="306">
        <v>11102</v>
      </c>
      <c r="B285" s="307" t="s">
        <v>543</v>
      </c>
      <c r="C285" s="308">
        <v>196</v>
      </c>
      <c r="D285" s="308">
        <v>194</v>
      </c>
      <c r="E285" s="308">
        <v>199</v>
      </c>
      <c r="F285" s="308">
        <v>199</v>
      </c>
      <c r="G285" s="308">
        <v>200</v>
      </c>
      <c r="H285" s="308">
        <v>195</v>
      </c>
      <c r="I285" s="308">
        <v>200</v>
      </c>
      <c r="J285" s="308"/>
      <c r="K285" s="308"/>
      <c r="L285" s="308"/>
      <c r="M285" s="308"/>
      <c r="N285" s="308"/>
      <c r="O285" s="309">
        <f t="shared" si="5"/>
        <v>197.57142857142858</v>
      </c>
      <c r="P285" s="1"/>
    </row>
    <row r="286" spans="1:16" x14ac:dyDescent="0.2">
      <c r="A286" s="306">
        <v>11302</v>
      </c>
      <c r="B286" s="307" t="s">
        <v>544</v>
      </c>
      <c r="C286" s="308">
        <v>142</v>
      </c>
      <c r="D286" s="308">
        <v>138</v>
      </c>
      <c r="E286" s="308">
        <v>137</v>
      </c>
      <c r="F286" s="308">
        <v>138</v>
      </c>
      <c r="G286" s="308">
        <v>136</v>
      </c>
      <c r="H286" s="308">
        <v>142</v>
      </c>
      <c r="I286" s="308">
        <v>144</v>
      </c>
      <c r="J286" s="308"/>
      <c r="K286" s="308"/>
      <c r="L286" s="308"/>
      <c r="M286" s="308"/>
      <c r="N286" s="308"/>
      <c r="O286" s="309">
        <f t="shared" si="5"/>
        <v>139.57142857142858</v>
      </c>
      <c r="P286" s="1"/>
    </row>
    <row r="287" spans="1:16" x14ac:dyDescent="0.2">
      <c r="A287" s="306">
        <v>11402</v>
      </c>
      <c r="B287" s="307" t="s">
        <v>545</v>
      </c>
      <c r="C287" s="308">
        <v>466</v>
      </c>
      <c r="D287" s="308">
        <v>472</v>
      </c>
      <c r="E287" s="308">
        <v>479</v>
      </c>
      <c r="F287" s="308">
        <v>482</v>
      </c>
      <c r="G287" s="308">
        <v>477</v>
      </c>
      <c r="H287" s="308">
        <v>465</v>
      </c>
      <c r="I287" s="308">
        <v>465</v>
      </c>
      <c r="J287" s="308"/>
      <c r="K287" s="308"/>
      <c r="L287" s="308"/>
      <c r="M287" s="308"/>
      <c r="N287" s="308"/>
      <c r="O287" s="309">
        <f t="shared" si="5"/>
        <v>472.28571428571428</v>
      </c>
      <c r="P287" s="1"/>
    </row>
    <row r="288" spans="1:16" x14ac:dyDescent="0.2">
      <c r="A288" s="306">
        <v>11303</v>
      </c>
      <c r="B288" s="307" t="s">
        <v>546</v>
      </c>
      <c r="C288" s="308">
        <v>114</v>
      </c>
      <c r="D288" s="308">
        <v>106</v>
      </c>
      <c r="E288" s="308">
        <v>105</v>
      </c>
      <c r="F288" s="308">
        <v>105</v>
      </c>
      <c r="G288" s="308">
        <v>111</v>
      </c>
      <c r="H288" s="308">
        <v>113</v>
      </c>
      <c r="I288" s="308">
        <v>113</v>
      </c>
      <c r="J288" s="308"/>
      <c r="K288" s="308"/>
      <c r="L288" s="308"/>
      <c r="M288" s="308"/>
      <c r="N288" s="308"/>
      <c r="O288" s="309">
        <f t="shared" si="5"/>
        <v>109.57142857142857</v>
      </c>
      <c r="P288" s="1"/>
    </row>
    <row r="289" spans="1:16" x14ac:dyDescent="0.2">
      <c r="A289" s="306">
        <v>12202</v>
      </c>
      <c r="B289" s="307" t="s">
        <v>547</v>
      </c>
      <c r="C289" s="308">
        <v>0</v>
      </c>
      <c r="D289" s="308">
        <v>0</v>
      </c>
      <c r="E289" s="308">
        <v>0</v>
      </c>
      <c r="F289" s="308">
        <v>0</v>
      </c>
      <c r="G289" s="308">
        <v>0</v>
      </c>
      <c r="H289" s="308">
        <v>0</v>
      </c>
      <c r="I289" s="308">
        <v>0</v>
      </c>
      <c r="J289" s="308"/>
      <c r="K289" s="308"/>
      <c r="L289" s="308"/>
      <c r="M289" s="308"/>
      <c r="N289" s="308"/>
      <c r="O289" s="309">
        <f t="shared" si="5"/>
        <v>0</v>
      </c>
      <c r="P289" s="1"/>
    </row>
    <row r="290" spans="1:16" x14ac:dyDescent="0.2">
      <c r="A290" s="306">
        <v>12201</v>
      </c>
      <c r="B290" s="307" t="s">
        <v>548</v>
      </c>
      <c r="C290" s="308">
        <v>152</v>
      </c>
      <c r="D290" s="308">
        <v>143</v>
      </c>
      <c r="E290" s="308">
        <v>127</v>
      </c>
      <c r="F290" s="308">
        <v>125</v>
      </c>
      <c r="G290" s="308">
        <v>112</v>
      </c>
      <c r="H290" s="308">
        <v>131</v>
      </c>
      <c r="I290" s="308">
        <v>135</v>
      </c>
      <c r="J290" s="308"/>
      <c r="K290" s="308"/>
      <c r="L290" s="308"/>
      <c r="M290" s="308"/>
      <c r="N290" s="308"/>
      <c r="O290" s="309">
        <f t="shared" si="5"/>
        <v>132.14285714285714</v>
      </c>
      <c r="P290" s="1"/>
    </row>
    <row r="291" spans="1:16" x14ac:dyDescent="0.2">
      <c r="A291" s="306">
        <v>12102</v>
      </c>
      <c r="B291" s="307" t="s">
        <v>549</v>
      </c>
      <c r="C291" s="308">
        <v>1</v>
      </c>
      <c r="D291" s="308">
        <v>1</v>
      </c>
      <c r="E291" s="308">
        <v>1</v>
      </c>
      <c r="F291" s="308">
        <v>1</v>
      </c>
      <c r="G291" s="308">
        <v>1</v>
      </c>
      <c r="H291" s="308">
        <v>1</v>
      </c>
      <c r="I291" s="308">
        <v>1</v>
      </c>
      <c r="J291" s="308"/>
      <c r="K291" s="308"/>
      <c r="L291" s="308"/>
      <c r="M291" s="308"/>
      <c r="N291" s="308"/>
      <c r="O291" s="309">
        <f t="shared" si="5"/>
        <v>1</v>
      </c>
      <c r="P291" s="1"/>
    </row>
    <row r="292" spans="1:16" x14ac:dyDescent="0.2">
      <c r="A292" s="306">
        <v>12301</v>
      </c>
      <c r="B292" s="307" t="s">
        <v>550</v>
      </c>
      <c r="C292" s="308">
        <v>542</v>
      </c>
      <c r="D292" s="308">
        <v>542</v>
      </c>
      <c r="E292" s="308">
        <v>537</v>
      </c>
      <c r="F292" s="308">
        <v>542</v>
      </c>
      <c r="G292" s="308">
        <v>542</v>
      </c>
      <c r="H292" s="308">
        <v>560</v>
      </c>
      <c r="I292" s="308">
        <v>572</v>
      </c>
      <c r="J292" s="308"/>
      <c r="K292" s="308"/>
      <c r="L292" s="308"/>
      <c r="M292" s="308"/>
      <c r="N292" s="308"/>
      <c r="O292" s="309">
        <f t="shared" si="5"/>
        <v>548.14285714285711</v>
      </c>
      <c r="P292" s="1"/>
    </row>
    <row r="293" spans="1:16" x14ac:dyDescent="0.2">
      <c r="A293" s="306">
        <v>12302</v>
      </c>
      <c r="B293" s="307" t="s">
        <v>551</v>
      </c>
      <c r="C293" s="308">
        <v>16</v>
      </c>
      <c r="D293" s="308">
        <v>16</v>
      </c>
      <c r="E293" s="308">
        <v>14</v>
      </c>
      <c r="F293" s="308">
        <v>14</v>
      </c>
      <c r="G293" s="308">
        <v>14</v>
      </c>
      <c r="H293" s="308">
        <v>16</v>
      </c>
      <c r="I293" s="308">
        <v>16</v>
      </c>
      <c r="J293" s="308"/>
      <c r="K293" s="308"/>
      <c r="L293" s="308"/>
      <c r="M293" s="308"/>
      <c r="N293" s="308"/>
      <c r="O293" s="309">
        <f t="shared" si="5"/>
        <v>15.142857142857142</v>
      </c>
      <c r="P293" s="1"/>
    </row>
    <row r="294" spans="1:16" x14ac:dyDescent="0.2">
      <c r="A294" s="306">
        <v>12401</v>
      </c>
      <c r="B294" s="307" t="s">
        <v>552</v>
      </c>
      <c r="C294" s="308">
        <v>3415</v>
      </c>
      <c r="D294" s="308">
        <v>3415</v>
      </c>
      <c r="E294" s="308">
        <v>3422</v>
      </c>
      <c r="F294" s="308">
        <v>3406</v>
      </c>
      <c r="G294" s="308">
        <v>3372</v>
      </c>
      <c r="H294" s="308">
        <v>3396</v>
      </c>
      <c r="I294" s="308">
        <v>3439</v>
      </c>
      <c r="J294" s="308"/>
      <c r="K294" s="308"/>
      <c r="L294" s="308"/>
      <c r="M294" s="308"/>
      <c r="N294" s="308"/>
      <c r="O294" s="309">
        <f t="shared" si="5"/>
        <v>3409.2857142857142</v>
      </c>
      <c r="P294" s="1"/>
    </row>
    <row r="295" spans="1:16" x14ac:dyDescent="0.2">
      <c r="A295" s="306">
        <v>12101</v>
      </c>
      <c r="B295" s="307" t="s">
        <v>553</v>
      </c>
      <c r="C295" s="308">
        <v>6092</v>
      </c>
      <c r="D295" s="308">
        <v>6108</v>
      </c>
      <c r="E295" s="308">
        <v>6111</v>
      </c>
      <c r="F295" s="308">
        <v>6105</v>
      </c>
      <c r="G295" s="308">
        <v>6148</v>
      </c>
      <c r="H295" s="308">
        <v>6171</v>
      </c>
      <c r="I295" s="308">
        <v>6213</v>
      </c>
      <c r="J295" s="308"/>
      <c r="K295" s="308"/>
      <c r="L295" s="308"/>
      <c r="M295" s="308"/>
      <c r="N295" s="308"/>
      <c r="O295" s="309">
        <f t="shared" si="5"/>
        <v>6135.4285714285716</v>
      </c>
      <c r="P295" s="1"/>
    </row>
    <row r="296" spans="1:16" x14ac:dyDescent="0.2">
      <c r="A296" s="306">
        <v>12103</v>
      </c>
      <c r="B296" s="307" t="s">
        <v>554</v>
      </c>
      <c r="C296" s="308">
        <v>0</v>
      </c>
      <c r="D296" s="308">
        <v>0</v>
      </c>
      <c r="E296" s="308">
        <v>3</v>
      </c>
      <c r="F296" s="308">
        <v>3</v>
      </c>
      <c r="G296" s="308">
        <v>3</v>
      </c>
      <c r="H296" s="308">
        <v>3</v>
      </c>
      <c r="I296" s="308">
        <v>3</v>
      </c>
      <c r="J296" s="308"/>
      <c r="K296" s="308"/>
      <c r="L296" s="308"/>
      <c r="M296" s="308"/>
      <c r="N296" s="308"/>
      <c r="O296" s="309">
        <f t="shared" si="5"/>
        <v>2.1428571428571428</v>
      </c>
      <c r="P296" s="1"/>
    </row>
    <row r="297" spans="1:16" x14ac:dyDescent="0.2">
      <c r="A297" s="306">
        <v>12104</v>
      </c>
      <c r="B297" s="307" t="s">
        <v>555</v>
      </c>
      <c r="C297" s="308">
        <v>1</v>
      </c>
      <c r="D297" s="308">
        <v>1</v>
      </c>
      <c r="E297" s="308">
        <v>1</v>
      </c>
      <c r="F297" s="308">
        <v>1</v>
      </c>
      <c r="G297" s="308">
        <v>0</v>
      </c>
      <c r="H297" s="308">
        <v>0</v>
      </c>
      <c r="I297" s="308">
        <v>0</v>
      </c>
      <c r="J297" s="308"/>
      <c r="K297" s="308"/>
      <c r="L297" s="308"/>
      <c r="M297" s="308"/>
      <c r="N297" s="308"/>
      <c r="O297" s="309">
        <f t="shared" si="5"/>
        <v>0.5714285714285714</v>
      </c>
      <c r="P297" s="1"/>
    </row>
    <row r="298" spans="1:16" x14ac:dyDescent="0.2">
      <c r="A298" s="306">
        <v>12303</v>
      </c>
      <c r="B298" s="307" t="s">
        <v>556</v>
      </c>
      <c r="C298" s="308">
        <v>6</v>
      </c>
      <c r="D298" s="308">
        <v>6</v>
      </c>
      <c r="E298" s="308">
        <v>6</v>
      </c>
      <c r="F298" s="308">
        <v>6</v>
      </c>
      <c r="G298" s="308">
        <v>6</v>
      </c>
      <c r="H298" s="308">
        <v>6</v>
      </c>
      <c r="I298" s="308">
        <v>5</v>
      </c>
      <c r="J298" s="308"/>
      <c r="K298" s="308"/>
      <c r="L298" s="308"/>
      <c r="M298" s="308"/>
      <c r="N298" s="308"/>
      <c r="O298" s="309">
        <f t="shared" si="5"/>
        <v>5.8571428571428568</v>
      </c>
      <c r="P298" s="1"/>
    </row>
    <row r="299" spans="1:16" x14ac:dyDescent="0.2">
      <c r="A299" s="306">
        <v>12402</v>
      </c>
      <c r="B299" s="307" t="s">
        <v>557</v>
      </c>
      <c r="C299" s="308">
        <v>5</v>
      </c>
      <c r="D299" s="308">
        <v>5</v>
      </c>
      <c r="E299" s="308">
        <v>5</v>
      </c>
      <c r="F299" s="308">
        <v>5</v>
      </c>
      <c r="G299" s="308">
        <v>5</v>
      </c>
      <c r="H299" s="308">
        <v>8</v>
      </c>
      <c r="I299" s="308">
        <v>9</v>
      </c>
      <c r="J299" s="308"/>
      <c r="K299" s="308"/>
      <c r="L299" s="308"/>
      <c r="M299" s="308"/>
      <c r="N299" s="308"/>
      <c r="O299" s="309">
        <f t="shared" si="5"/>
        <v>6</v>
      </c>
      <c r="P299" s="1"/>
    </row>
    <row r="300" spans="1:16" x14ac:dyDescent="0.2">
      <c r="A300" s="306">
        <v>13502</v>
      </c>
      <c r="B300" s="307" t="s">
        <v>558</v>
      </c>
      <c r="C300" s="308">
        <v>682</v>
      </c>
      <c r="D300" s="308">
        <v>677</v>
      </c>
      <c r="E300" s="308">
        <v>657</v>
      </c>
      <c r="F300" s="308">
        <v>655</v>
      </c>
      <c r="G300" s="308">
        <v>659</v>
      </c>
      <c r="H300" s="308">
        <v>659</v>
      </c>
      <c r="I300" s="308">
        <v>652</v>
      </c>
      <c r="J300" s="308"/>
      <c r="K300" s="308"/>
      <c r="L300" s="308"/>
      <c r="M300" s="308"/>
      <c r="N300" s="308"/>
      <c r="O300" s="309">
        <f t="shared" si="5"/>
        <v>663</v>
      </c>
      <c r="P300" s="1"/>
    </row>
    <row r="301" spans="1:16" x14ac:dyDescent="0.2">
      <c r="A301" s="306">
        <v>13402</v>
      </c>
      <c r="B301" s="307" t="s">
        <v>559</v>
      </c>
      <c r="C301" s="308">
        <v>11406</v>
      </c>
      <c r="D301" s="308">
        <v>11402</v>
      </c>
      <c r="E301" s="308">
        <v>11485</v>
      </c>
      <c r="F301" s="308">
        <v>11475</v>
      </c>
      <c r="G301" s="308">
        <v>11430</v>
      </c>
      <c r="H301" s="308">
        <v>11387</v>
      </c>
      <c r="I301" s="308">
        <v>11463</v>
      </c>
      <c r="J301" s="308"/>
      <c r="K301" s="308"/>
      <c r="L301" s="308"/>
      <c r="M301" s="308"/>
      <c r="N301" s="308"/>
      <c r="O301" s="309">
        <f t="shared" si="5"/>
        <v>11435.428571428571</v>
      </c>
      <c r="P301" s="1"/>
    </row>
    <row r="302" spans="1:16" x14ac:dyDescent="0.2">
      <c r="A302" s="306">
        <v>13403</v>
      </c>
      <c r="B302" s="307" t="s">
        <v>560</v>
      </c>
      <c r="C302" s="308">
        <v>1960</v>
      </c>
      <c r="D302" s="308">
        <v>1965</v>
      </c>
      <c r="E302" s="308">
        <v>1958</v>
      </c>
      <c r="F302" s="308">
        <v>1975</v>
      </c>
      <c r="G302" s="308">
        <v>1945</v>
      </c>
      <c r="H302" s="308">
        <v>1957</v>
      </c>
      <c r="I302" s="308">
        <v>1934</v>
      </c>
      <c r="J302" s="308"/>
      <c r="K302" s="308"/>
      <c r="L302" s="308"/>
      <c r="M302" s="308"/>
      <c r="N302" s="308"/>
      <c r="O302" s="309">
        <f t="shared" si="5"/>
        <v>1956.2857142857142</v>
      </c>
      <c r="P302" s="1"/>
    </row>
    <row r="303" spans="1:16" x14ac:dyDescent="0.2">
      <c r="A303" s="306">
        <v>13102</v>
      </c>
      <c r="B303" s="307" t="s">
        <v>561</v>
      </c>
      <c r="C303" s="308">
        <v>8574</v>
      </c>
      <c r="D303" s="308">
        <v>8628</v>
      </c>
      <c r="E303" s="308">
        <v>8645</v>
      </c>
      <c r="F303" s="308">
        <v>8691</v>
      </c>
      <c r="G303" s="308">
        <v>8685</v>
      </c>
      <c r="H303" s="308">
        <v>8666</v>
      </c>
      <c r="I303" s="308">
        <v>8725</v>
      </c>
      <c r="J303" s="308"/>
      <c r="K303" s="308"/>
      <c r="L303" s="308"/>
      <c r="M303" s="308"/>
      <c r="N303" s="308"/>
      <c r="O303" s="309">
        <f t="shared" si="5"/>
        <v>8659.1428571428569</v>
      </c>
      <c r="P303" s="1"/>
    </row>
    <row r="304" spans="1:16" x14ac:dyDescent="0.2">
      <c r="A304" s="306">
        <v>13103</v>
      </c>
      <c r="B304" s="307" t="s">
        <v>562</v>
      </c>
      <c r="C304" s="308">
        <v>22692</v>
      </c>
      <c r="D304" s="308">
        <v>22857</v>
      </c>
      <c r="E304" s="308">
        <v>22949</v>
      </c>
      <c r="F304" s="308">
        <v>22991</v>
      </c>
      <c r="G304" s="308">
        <v>22919</v>
      </c>
      <c r="H304" s="308">
        <v>22724</v>
      </c>
      <c r="I304" s="308">
        <v>22915</v>
      </c>
      <c r="J304" s="308"/>
      <c r="K304" s="308"/>
      <c r="L304" s="308"/>
      <c r="M304" s="308"/>
      <c r="N304" s="308"/>
      <c r="O304" s="309">
        <f t="shared" si="5"/>
        <v>22863.857142857141</v>
      </c>
      <c r="P304" s="1"/>
    </row>
    <row r="305" spans="1:16" x14ac:dyDescent="0.2">
      <c r="A305" s="306">
        <v>13301</v>
      </c>
      <c r="B305" s="307" t="s">
        <v>563</v>
      </c>
      <c r="C305" s="308">
        <v>17512</v>
      </c>
      <c r="D305" s="308">
        <v>17755</v>
      </c>
      <c r="E305" s="308">
        <v>17960</v>
      </c>
      <c r="F305" s="308">
        <v>18102</v>
      </c>
      <c r="G305" s="308">
        <v>18248</v>
      </c>
      <c r="H305" s="308">
        <v>18198</v>
      </c>
      <c r="I305" s="308">
        <v>18112</v>
      </c>
      <c r="J305" s="308"/>
      <c r="K305" s="308"/>
      <c r="L305" s="308"/>
      <c r="M305" s="308"/>
      <c r="N305" s="308"/>
      <c r="O305" s="309">
        <f t="shared" si="5"/>
        <v>17983.857142857141</v>
      </c>
      <c r="P305" s="1"/>
    </row>
    <row r="306" spans="1:16" x14ac:dyDescent="0.2">
      <c r="A306" s="306">
        <v>13104</v>
      </c>
      <c r="B306" s="307" t="s">
        <v>564</v>
      </c>
      <c r="C306" s="308">
        <v>9074</v>
      </c>
      <c r="D306" s="308">
        <v>9022</v>
      </c>
      <c r="E306" s="308">
        <v>8909</v>
      </c>
      <c r="F306" s="308">
        <v>8842</v>
      </c>
      <c r="G306" s="308">
        <v>8684</v>
      </c>
      <c r="H306" s="308">
        <v>8628</v>
      </c>
      <c r="I306" s="308">
        <v>8711</v>
      </c>
      <c r="J306" s="308"/>
      <c r="K306" s="308"/>
      <c r="L306" s="308"/>
      <c r="M306" s="308"/>
      <c r="N306" s="308"/>
      <c r="O306" s="309">
        <f t="shared" si="5"/>
        <v>8838.5714285714294</v>
      </c>
      <c r="P306" s="1"/>
    </row>
    <row r="307" spans="1:16" x14ac:dyDescent="0.2">
      <c r="A307" s="306">
        <v>13503</v>
      </c>
      <c r="B307" s="307" t="s">
        <v>565</v>
      </c>
      <c r="C307" s="308">
        <v>4463</v>
      </c>
      <c r="D307" s="308">
        <v>4490</v>
      </c>
      <c r="E307" s="308">
        <v>4520</v>
      </c>
      <c r="F307" s="308">
        <v>4577</v>
      </c>
      <c r="G307" s="308">
        <v>4576</v>
      </c>
      <c r="H307" s="308">
        <v>4624</v>
      </c>
      <c r="I307" s="308">
        <v>4658</v>
      </c>
      <c r="J307" s="308"/>
      <c r="K307" s="308"/>
      <c r="L307" s="308"/>
      <c r="M307" s="308"/>
      <c r="N307" s="308"/>
      <c r="O307" s="309">
        <f t="shared" si="5"/>
        <v>4558.2857142857147</v>
      </c>
      <c r="P307" s="1"/>
    </row>
    <row r="308" spans="1:16" x14ac:dyDescent="0.2">
      <c r="A308" s="306">
        <v>13105</v>
      </c>
      <c r="B308" s="307" t="s">
        <v>566</v>
      </c>
      <c r="C308" s="308">
        <v>11655</v>
      </c>
      <c r="D308" s="308">
        <v>11726</v>
      </c>
      <c r="E308" s="308">
        <v>11794</v>
      </c>
      <c r="F308" s="308">
        <v>11820</v>
      </c>
      <c r="G308" s="308">
        <v>11738</v>
      </c>
      <c r="H308" s="308">
        <v>11767</v>
      </c>
      <c r="I308" s="308">
        <v>11983</v>
      </c>
      <c r="J308" s="308"/>
      <c r="K308" s="308"/>
      <c r="L308" s="308"/>
      <c r="M308" s="308"/>
      <c r="N308" s="308"/>
      <c r="O308" s="309">
        <f t="shared" si="5"/>
        <v>11783.285714285714</v>
      </c>
      <c r="P308" s="1"/>
    </row>
    <row r="309" spans="1:16" x14ac:dyDescent="0.2">
      <c r="A309" s="306">
        <v>13602</v>
      </c>
      <c r="B309" s="307" t="s">
        <v>567</v>
      </c>
      <c r="C309" s="308">
        <v>4562</v>
      </c>
      <c r="D309" s="308">
        <v>4606</v>
      </c>
      <c r="E309" s="308">
        <v>4655</v>
      </c>
      <c r="F309" s="308">
        <v>4682</v>
      </c>
      <c r="G309" s="308">
        <v>4783</v>
      </c>
      <c r="H309" s="308">
        <v>4690</v>
      </c>
      <c r="I309" s="308">
        <v>4697</v>
      </c>
      <c r="J309" s="308"/>
      <c r="K309" s="308"/>
      <c r="L309" s="308"/>
      <c r="M309" s="308"/>
      <c r="N309" s="308"/>
      <c r="O309" s="309">
        <f t="shared" si="5"/>
        <v>4667.8571428571431</v>
      </c>
      <c r="P309" s="1"/>
    </row>
    <row r="310" spans="1:16" x14ac:dyDescent="0.2">
      <c r="A310" s="306">
        <v>13106</v>
      </c>
      <c r="B310" s="307" t="s">
        <v>568</v>
      </c>
      <c r="C310" s="308">
        <v>7297</v>
      </c>
      <c r="D310" s="308">
        <v>7303</v>
      </c>
      <c r="E310" s="308">
        <v>7318</v>
      </c>
      <c r="F310" s="308">
        <v>7368</v>
      </c>
      <c r="G310" s="308">
        <v>7446</v>
      </c>
      <c r="H310" s="308">
        <v>7520</v>
      </c>
      <c r="I310" s="308">
        <v>7676</v>
      </c>
      <c r="J310" s="308"/>
      <c r="K310" s="308"/>
      <c r="L310" s="308"/>
      <c r="M310" s="308"/>
      <c r="N310" s="308"/>
      <c r="O310" s="309">
        <f t="shared" si="5"/>
        <v>7418.2857142857147</v>
      </c>
      <c r="P310" s="1"/>
    </row>
    <row r="311" spans="1:16" x14ac:dyDescent="0.2">
      <c r="A311" s="306">
        <v>13107</v>
      </c>
      <c r="B311" s="307" t="s">
        <v>569</v>
      </c>
      <c r="C311" s="308">
        <v>8905</v>
      </c>
      <c r="D311" s="308">
        <v>8967</v>
      </c>
      <c r="E311" s="308">
        <v>8931</v>
      </c>
      <c r="F311" s="308">
        <v>8970</v>
      </c>
      <c r="G311" s="308">
        <v>8975</v>
      </c>
      <c r="H311" s="308">
        <v>8901</v>
      </c>
      <c r="I311" s="308">
        <v>8987</v>
      </c>
      <c r="J311" s="308"/>
      <c r="K311" s="308"/>
      <c r="L311" s="308"/>
      <c r="M311" s="308"/>
      <c r="N311" s="308"/>
      <c r="O311" s="309">
        <f t="shared" si="5"/>
        <v>8948</v>
      </c>
      <c r="P311" s="1"/>
    </row>
    <row r="312" spans="1:16" x14ac:dyDescent="0.2">
      <c r="A312" s="306">
        <v>13108</v>
      </c>
      <c r="B312" s="307" t="s">
        <v>570</v>
      </c>
      <c r="C312" s="308">
        <v>4752</v>
      </c>
      <c r="D312" s="308">
        <v>4774</v>
      </c>
      <c r="E312" s="308">
        <v>4808</v>
      </c>
      <c r="F312" s="308">
        <v>4766</v>
      </c>
      <c r="G312" s="308">
        <v>4737</v>
      </c>
      <c r="H312" s="308">
        <v>4703</v>
      </c>
      <c r="I312" s="308">
        <v>4752</v>
      </c>
      <c r="J312" s="308"/>
      <c r="K312" s="308"/>
      <c r="L312" s="308"/>
      <c r="M312" s="308"/>
      <c r="N312" s="308"/>
      <c r="O312" s="309">
        <f t="shared" si="5"/>
        <v>4756</v>
      </c>
      <c r="P312" s="1"/>
    </row>
    <row r="313" spans="1:16" x14ac:dyDescent="0.2">
      <c r="A313" s="306">
        <v>13603</v>
      </c>
      <c r="B313" s="307" t="s">
        <v>571</v>
      </c>
      <c r="C313" s="308">
        <v>4423</v>
      </c>
      <c r="D313" s="308">
        <v>4450</v>
      </c>
      <c r="E313" s="308">
        <v>4455</v>
      </c>
      <c r="F313" s="308">
        <v>4480</v>
      </c>
      <c r="G313" s="308">
        <v>4445</v>
      </c>
      <c r="H313" s="308">
        <v>4385</v>
      </c>
      <c r="I313" s="308">
        <v>4402</v>
      </c>
      <c r="J313" s="308"/>
      <c r="K313" s="308"/>
      <c r="L313" s="308"/>
      <c r="M313" s="308"/>
      <c r="N313" s="308"/>
      <c r="O313" s="309">
        <f t="shared" si="5"/>
        <v>4434.2857142857147</v>
      </c>
      <c r="P313" s="1"/>
    </row>
    <row r="314" spans="1:16" x14ac:dyDescent="0.2">
      <c r="A314" s="306">
        <v>13109</v>
      </c>
      <c r="B314" s="307" t="s">
        <v>572</v>
      </c>
      <c r="C314" s="308">
        <v>3384</v>
      </c>
      <c r="D314" s="308">
        <v>3371</v>
      </c>
      <c r="E314" s="308">
        <v>3370</v>
      </c>
      <c r="F314" s="308">
        <v>3344</v>
      </c>
      <c r="G314" s="308">
        <v>3301</v>
      </c>
      <c r="H314" s="308">
        <v>3289</v>
      </c>
      <c r="I314" s="308">
        <v>3293</v>
      </c>
      <c r="J314" s="308"/>
      <c r="K314" s="308"/>
      <c r="L314" s="308"/>
      <c r="M314" s="308"/>
      <c r="N314" s="308"/>
      <c r="O314" s="309">
        <f t="shared" si="5"/>
        <v>3336</v>
      </c>
      <c r="P314" s="1"/>
    </row>
    <row r="315" spans="1:16" x14ac:dyDescent="0.2">
      <c r="A315" s="306">
        <v>13110</v>
      </c>
      <c r="B315" s="307" t="s">
        <v>573</v>
      </c>
      <c r="C315" s="308">
        <v>24350</v>
      </c>
      <c r="D315" s="308">
        <v>24499</v>
      </c>
      <c r="E315" s="308">
        <v>24582</v>
      </c>
      <c r="F315" s="308">
        <v>24568</v>
      </c>
      <c r="G315" s="308">
        <v>24609</v>
      </c>
      <c r="H315" s="308">
        <v>24301</v>
      </c>
      <c r="I315" s="308">
        <v>24533</v>
      </c>
      <c r="J315" s="308"/>
      <c r="K315" s="308"/>
      <c r="L315" s="308"/>
      <c r="M315" s="308"/>
      <c r="N315" s="308"/>
      <c r="O315" s="309">
        <f t="shared" si="5"/>
        <v>24491.714285714286</v>
      </c>
      <c r="P315" s="1"/>
    </row>
    <row r="316" spans="1:16" x14ac:dyDescent="0.2">
      <c r="A316" s="306">
        <v>13111</v>
      </c>
      <c r="B316" s="307" t="s">
        <v>574</v>
      </c>
      <c r="C316" s="308">
        <v>18322</v>
      </c>
      <c r="D316" s="308">
        <v>18446</v>
      </c>
      <c r="E316" s="308">
        <v>18537</v>
      </c>
      <c r="F316" s="308">
        <v>18584</v>
      </c>
      <c r="G316" s="308">
        <v>18514</v>
      </c>
      <c r="H316" s="308">
        <v>18349</v>
      </c>
      <c r="I316" s="308">
        <v>18481</v>
      </c>
      <c r="J316" s="308"/>
      <c r="K316" s="308"/>
      <c r="L316" s="308"/>
      <c r="M316" s="308"/>
      <c r="N316" s="308"/>
      <c r="O316" s="309">
        <f t="shared" si="5"/>
        <v>18461.857142857141</v>
      </c>
      <c r="P316" s="1"/>
    </row>
    <row r="317" spans="1:16" x14ac:dyDescent="0.2">
      <c r="A317" s="306">
        <v>13112</v>
      </c>
      <c r="B317" s="307" t="s">
        <v>575</v>
      </c>
      <c r="C317" s="308">
        <v>36204</v>
      </c>
      <c r="D317" s="308">
        <v>36566</v>
      </c>
      <c r="E317" s="308">
        <v>37098</v>
      </c>
      <c r="F317" s="308">
        <v>37194</v>
      </c>
      <c r="G317" s="308">
        <v>37468</v>
      </c>
      <c r="H317" s="308">
        <v>37548</v>
      </c>
      <c r="I317" s="308">
        <v>37716</v>
      </c>
      <c r="J317" s="308"/>
      <c r="K317" s="308"/>
      <c r="L317" s="308"/>
      <c r="M317" s="308"/>
      <c r="N317" s="308"/>
      <c r="O317" s="309">
        <f t="shared" si="5"/>
        <v>37113.428571428572</v>
      </c>
      <c r="P317" s="1"/>
    </row>
    <row r="318" spans="1:16" x14ac:dyDescent="0.2">
      <c r="A318" s="306">
        <v>13113</v>
      </c>
      <c r="B318" s="307" t="s">
        <v>576</v>
      </c>
      <c r="C318" s="308">
        <v>1554</v>
      </c>
      <c r="D318" s="308">
        <v>1592</v>
      </c>
      <c r="E318" s="308">
        <v>1570</v>
      </c>
      <c r="F318" s="308">
        <v>1572</v>
      </c>
      <c r="G318" s="308">
        <v>1574</v>
      </c>
      <c r="H318" s="308">
        <v>1557</v>
      </c>
      <c r="I318" s="308">
        <v>1560</v>
      </c>
      <c r="J318" s="308"/>
      <c r="K318" s="308"/>
      <c r="L318" s="308"/>
      <c r="M318" s="308"/>
      <c r="N318" s="308"/>
      <c r="O318" s="309">
        <f t="shared" si="5"/>
        <v>1568.4285714285713</v>
      </c>
      <c r="P318" s="1"/>
    </row>
    <row r="319" spans="1:16" x14ac:dyDescent="0.2">
      <c r="A319" s="306">
        <v>13302</v>
      </c>
      <c r="B319" s="307" t="s">
        <v>577</v>
      </c>
      <c r="C319" s="308">
        <v>13668</v>
      </c>
      <c r="D319" s="308">
        <v>13853</v>
      </c>
      <c r="E319" s="308">
        <v>13878</v>
      </c>
      <c r="F319" s="308">
        <v>13901</v>
      </c>
      <c r="G319" s="308">
        <v>13921</v>
      </c>
      <c r="H319" s="308">
        <v>13955</v>
      </c>
      <c r="I319" s="308">
        <v>14096</v>
      </c>
      <c r="J319" s="308"/>
      <c r="K319" s="308"/>
      <c r="L319" s="308"/>
      <c r="M319" s="308"/>
      <c r="N319" s="308"/>
      <c r="O319" s="309">
        <f t="shared" si="5"/>
        <v>13896</v>
      </c>
      <c r="P319" s="1"/>
    </row>
    <row r="320" spans="1:16" x14ac:dyDescent="0.2">
      <c r="A320" s="306">
        <v>13114</v>
      </c>
      <c r="B320" s="307" t="s">
        <v>578</v>
      </c>
      <c r="C320" s="308">
        <v>1893</v>
      </c>
      <c r="D320" s="308">
        <v>1910</v>
      </c>
      <c r="E320" s="308">
        <v>1903</v>
      </c>
      <c r="F320" s="308">
        <v>1908</v>
      </c>
      <c r="G320" s="308">
        <v>1927</v>
      </c>
      <c r="H320" s="308">
        <v>1922</v>
      </c>
      <c r="I320" s="308">
        <v>1937</v>
      </c>
      <c r="J320" s="308"/>
      <c r="K320" s="308"/>
      <c r="L320" s="308"/>
      <c r="M320" s="308"/>
      <c r="N320" s="308"/>
      <c r="O320" s="309">
        <f t="shared" si="5"/>
        <v>1914.2857142857142</v>
      </c>
      <c r="P320" s="1"/>
    </row>
    <row r="321" spans="1:16" x14ac:dyDescent="0.2">
      <c r="A321" s="306">
        <v>13115</v>
      </c>
      <c r="B321" s="307" t="s">
        <v>579</v>
      </c>
      <c r="C321" s="308">
        <v>2918</v>
      </c>
      <c r="D321" s="308">
        <v>2926</v>
      </c>
      <c r="E321" s="308">
        <v>2943</v>
      </c>
      <c r="F321" s="308">
        <v>2930</v>
      </c>
      <c r="G321" s="308">
        <v>2897</v>
      </c>
      <c r="H321" s="308">
        <v>2936</v>
      </c>
      <c r="I321" s="308">
        <v>2890</v>
      </c>
      <c r="J321" s="308"/>
      <c r="K321" s="308"/>
      <c r="L321" s="308"/>
      <c r="M321" s="308"/>
      <c r="N321" s="308"/>
      <c r="O321" s="309">
        <f t="shared" si="5"/>
        <v>2920</v>
      </c>
      <c r="P321" s="1"/>
    </row>
    <row r="322" spans="1:16" x14ac:dyDescent="0.2">
      <c r="A322" s="306">
        <v>13116</v>
      </c>
      <c r="B322" s="307" t="s">
        <v>580</v>
      </c>
      <c r="C322" s="308">
        <v>17860</v>
      </c>
      <c r="D322" s="308">
        <v>18039</v>
      </c>
      <c r="E322" s="308">
        <v>18070</v>
      </c>
      <c r="F322" s="308">
        <v>18098</v>
      </c>
      <c r="G322" s="308">
        <v>18108</v>
      </c>
      <c r="H322" s="308">
        <v>18001</v>
      </c>
      <c r="I322" s="308">
        <v>18177</v>
      </c>
      <c r="J322" s="308"/>
      <c r="K322" s="308"/>
      <c r="L322" s="308"/>
      <c r="M322" s="308"/>
      <c r="N322" s="308"/>
      <c r="O322" s="309">
        <f t="shared" si="5"/>
        <v>18050.428571428572</v>
      </c>
      <c r="P322" s="1"/>
    </row>
    <row r="323" spans="1:16" x14ac:dyDescent="0.2">
      <c r="A323" s="306">
        <v>13117</v>
      </c>
      <c r="B323" s="307" t="s">
        <v>581</v>
      </c>
      <c r="C323" s="308">
        <v>12154</v>
      </c>
      <c r="D323" s="308">
        <v>12219</v>
      </c>
      <c r="E323" s="308">
        <v>12224</v>
      </c>
      <c r="F323" s="308">
        <v>12238</v>
      </c>
      <c r="G323" s="308">
        <v>12169</v>
      </c>
      <c r="H323" s="308">
        <v>12067</v>
      </c>
      <c r="I323" s="308">
        <v>12281</v>
      </c>
      <c r="J323" s="308"/>
      <c r="K323" s="308"/>
      <c r="L323" s="308"/>
      <c r="M323" s="308"/>
      <c r="N323" s="308"/>
      <c r="O323" s="309">
        <f t="shared" si="5"/>
        <v>12193.142857142857</v>
      </c>
      <c r="P323" s="1"/>
    </row>
    <row r="324" spans="1:16" x14ac:dyDescent="0.2">
      <c r="A324" s="306">
        <v>13118</v>
      </c>
      <c r="B324" s="307" t="s">
        <v>582</v>
      </c>
      <c r="C324" s="308">
        <v>6682</v>
      </c>
      <c r="D324" s="308">
        <v>6711</v>
      </c>
      <c r="E324" s="308">
        <v>6777</v>
      </c>
      <c r="F324" s="308">
        <v>6832</v>
      </c>
      <c r="G324" s="308">
        <v>6796</v>
      </c>
      <c r="H324" s="308">
        <v>6806</v>
      </c>
      <c r="I324" s="308">
        <v>6830</v>
      </c>
      <c r="J324" s="308"/>
      <c r="K324" s="308"/>
      <c r="L324" s="308"/>
      <c r="M324" s="308"/>
      <c r="N324" s="308"/>
      <c r="O324" s="309">
        <f t="shared" si="5"/>
        <v>6776.2857142857147</v>
      </c>
      <c r="P324" s="1"/>
    </row>
    <row r="325" spans="1:16" x14ac:dyDescent="0.2">
      <c r="A325" s="306">
        <v>13119</v>
      </c>
      <c r="B325" s="307" t="s">
        <v>583</v>
      </c>
      <c r="C325" s="308">
        <v>25413</v>
      </c>
      <c r="D325" s="308">
        <v>25307</v>
      </c>
      <c r="E325" s="308">
        <v>24764</v>
      </c>
      <c r="F325" s="308">
        <v>25161</v>
      </c>
      <c r="G325" s="308">
        <v>25113</v>
      </c>
      <c r="H325" s="308">
        <v>24889</v>
      </c>
      <c r="I325" s="308">
        <v>24954</v>
      </c>
      <c r="J325" s="308"/>
      <c r="K325" s="308"/>
      <c r="L325" s="308"/>
      <c r="M325" s="308"/>
      <c r="N325" s="308"/>
      <c r="O325" s="309">
        <f t="shared" si="5"/>
        <v>25085.857142857141</v>
      </c>
      <c r="P325" s="1"/>
    </row>
    <row r="326" spans="1:16" x14ac:dyDescent="0.2">
      <c r="A326" s="306">
        <v>13504</v>
      </c>
      <c r="B326" s="307" t="s">
        <v>584</v>
      </c>
      <c r="C326" s="308">
        <v>2116</v>
      </c>
      <c r="D326" s="308">
        <v>2208</v>
      </c>
      <c r="E326" s="308">
        <v>2228</v>
      </c>
      <c r="F326" s="308">
        <v>2229</v>
      </c>
      <c r="G326" s="308">
        <v>2206</v>
      </c>
      <c r="H326" s="308">
        <v>2199</v>
      </c>
      <c r="I326" s="308">
        <v>2219</v>
      </c>
      <c r="J326" s="308"/>
      <c r="K326" s="308"/>
      <c r="L326" s="308"/>
      <c r="M326" s="308"/>
      <c r="N326" s="308"/>
      <c r="O326" s="309">
        <f t="shared" si="5"/>
        <v>2200.7142857142858</v>
      </c>
      <c r="P326" s="1"/>
    </row>
    <row r="327" spans="1:16" x14ac:dyDescent="0.2">
      <c r="A327" s="306">
        <v>13501</v>
      </c>
      <c r="B327" s="307" t="s">
        <v>585</v>
      </c>
      <c r="C327" s="308">
        <v>12263</v>
      </c>
      <c r="D327" s="308">
        <v>12355</v>
      </c>
      <c r="E327" s="308">
        <v>12412</v>
      </c>
      <c r="F327" s="308">
        <v>12398</v>
      </c>
      <c r="G327" s="308">
        <v>12315</v>
      </c>
      <c r="H327" s="308">
        <v>12239</v>
      </c>
      <c r="I327" s="308">
        <v>12320</v>
      </c>
      <c r="J327" s="308"/>
      <c r="K327" s="308"/>
      <c r="L327" s="308"/>
      <c r="M327" s="308"/>
      <c r="N327" s="308"/>
      <c r="O327" s="309">
        <f t="shared" si="5"/>
        <v>12328.857142857143</v>
      </c>
      <c r="P327" s="1"/>
    </row>
    <row r="328" spans="1:16" x14ac:dyDescent="0.2">
      <c r="A328" s="306">
        <v>13120</v>
      </c>
      <c r="B328" s="307" t="s">
        <v>586</v>
      </c>
      <c r="C328" s="308">
        <v>1727</v>
      </c>
      <c r="D328" s="308">
        <v>1765</v>
      </c>
      <c r="E328" s="308">
        <v>1762</v>
      </c>
      <c r="F328" s="308">
        <v>1767</v>
      </c>
      <c r="G328" s="308">
        <v>1819</v>
      </c>
      <c r="H328" s="308">
        <v>1724</v>
      </c>
      <c r="I328" s="308">
        <v>1720</v>
      </c>
      <c r="J328" s="308"/>
      <c r="K328" s="308"/>
      <c r="L328" s="308"/>
      <c r="M328" s="308"/>
      <c r="N328" s="308"/>
      <c r="O328" s="309">
        <f t="shared" ref="O328:O352" si="6">AVERAGE(C328:N328)</f>
        <v>1754.8571428571429</v>
      </c>
      <c r="P328" s="1"/>
    </row>
    <row r="329" spans="1:16" x14ac:dyDescent="0.2">
      <c r="A329" s="306">
        <v>13121</v>
      </c>
      <c r="B329" s="307" t="s">
        <v>587</v>
      </c>
      <c r="C329" s="308">
        <v>14086</v>
      </c>
      <c r="D329" s="308">
        <v>14172</v>
      </c>
      <c r="E329" s="308">
        <v>14235</v>
      </c>
      <c r="F329" s="308">
        <v>14216</v>
      </c>
      <c r="G329" s="308">
        <v>14087</v>
      </c>
      <c r="H329" s="308">
        <v>13932</v>
      </c>
      <c r="I329" s="308">
        <v>13996</v>
      </c>
      <c r="J329" s="308"/>
      <c r="K329" s="308"/>
      <c r="L329" s="308"/>
      <c r="M329" s="308"/>
      <c r="N329" s="308"/>
      <c r="O329" s="309">
        <f t="shared" si="6"/>
        <v>14103.428571428571</v>
      </c>
      <c r="P329" s="1"/>
    </row>
    <row r="330" spans="1:16" x14ac:dyDescent="0.2">
      <c r="A330" s="306">
        <v>13604</v>
      </c>
      <c r="B330" s="307" t="s">
        <v>588</v>
      </c>
      <c r="C330" s="308">
        <v>6212</v>
      </c>
      <c r="D330" s="308">
        <v>6243</v>
      </c>
      <c r="E330" s="308">
        <v>6254</v>
      </c>
      <c r="F330" s="308">
        <v>6231</v>
      </c>
      <c r="G330" s="308">
        <v>6202</v>
      </c>
      <c r="H330" s="308">
        <v>6103</v>
      </c>
      <c r="I330" s="308">
        <v>6157</v>
      </c>
      <c r="J330" s="308"/>
      <c r="K330" s="308"/>
      <c r="L330" s="308"/>
      <c r="M330" s="308"/>
      <c r="N330" s="308"/>
      <c r="O330" s="309">
        <f t="shared" si="6"/>
        <v>6200.2857142857147</v>
      </c>
      <c r="P330" s="1"/>
    </row>
    <row r="331" spans="1:16" x14ac:dyDescent="0.2">
      <c r="A331" s="306">
        <v>13404</v>
      </c>
      <c r="B331" s="307" t="s">
        <v>589</v>
      </c>
      <c r="C331" s="308">
        <v>8431</v>
      </c>
      <c r="D331" s="308">
        <v>8509</v>
      </c>
      <c r="E331" s="308">
        <v>8506</v>
      </c>
      <c r="F331" s="308">
        <v>8521</v>
      </c>
      <c r="G331" s="308">
        <v>8435</v>
      </c>
      <c r="H331" s="308">
        <v>8416</v>
      </c>
      <c r="I331" s="308">
        <v>8495</v>
      </c>
      <c r="J331" s="308"/>
      <c r="K331" s="308"/>
      <c r="L331" s="308"/>
      <c r="M331" s="308"/>
      <c r="N331" s="308"/>
      <c r="O331" s="309">
        <f t="shared" si="6"/>
        <v>8473.2857142857138</v>
      </c>
      <c r="P331" s="1"/>
    </row>
    <row r="332" spans="1:16" x14ac:dyDescent="0.2">
      <c r="A332" s="306">
        <v>13605</v>
      </c>
      <c r="B332" s="307" t="s">
        <v>590</v>
      </c>
      <c r="C332" s="308">
        <v>8397</v>
      </c>
      <c r="D332" s="308">
        <v>8422</v>
      </c>
      <c r="E332" s="308">
        <v>8403</v>
      </c>
      <c r="F332" s="308">
        <v>8508</v>
      </c>
      <c r="G332" s="308">
        <v>8580</v>
      </c>
      <c r="H332" s="308">
        <v>8603</v>
      </c>
      <c r="I332" s="308">
        <v>8679</v>
      </c>
      <c r="J332" s="308"/>
      <c r="K332" s="308"/>
      <c r="L332" s="308"/>
      <c r="M332" s="308"/>
      <c r="N332" s="308"/>
      <c r="O332" s="309">
        <f t="shared" si="6"/>
        <v>8513.1428571428569</v>
      </c>
      <c r="P332" s="1"/>
    </row>
    <row r="333" spans="1:16" x14ac:dyDescent="0.2">
      <c r="A333" s="306">
        <v>13122</v>
      </c>
      <c r="B333" s="307" t="s">
        <v>591</v>
      </c>
      <c r="C333" s="308">
        <v>25457</v>
      </c>
      <c r="D333" s="308">
        <v>25634</v>
      </c>
      <c r="E333" s="308">
        <v>25681</v>
      </c>
      <c r="F333" s="308">
        <v>25668</v>
      </c>
      <c r="G333" s="308">
        <v>25646</v>
      </c>
      <c r="H333" s="308">
        <v>25552</v>
      </c>
      <c r="I333" s="308">
        <v>25902</v>
      </c>
      <c r="J333" s="308"/>
      <c r="K333" s="308"/>
      <c r="L333" s="308"/>
      <c r="M333" s="308"/>
      <c r="N333" s="308"/>
      <c r="O333" s="309">
        <f t="shared" si="6"/>
        <v>25648.571428571428</v>
      </c>
      <c r="P333" s="1"/>
    </row>
    <row r="334" spans="1:16" x14ac:dyDescent="0.2">
      <c r="A334" s="306">
        <v>13202</v>
      </c>
      <c r="B334" s="307" t="s">
        <v>592</v>
      </c>
      <c r="C334" s="308">
        <v>2074</v>
      </c>
      <c r="D334" s="308">
        <v>2075</v>
      </c>
      <c r="E334" s="308">
        <v>2073</v>
      </c>
      <c r="F334" s="308">
        <v>2097</v>
      </c>
      <c r="G334" s="308">
        <v>2084</v>
      </c>
      <c r="H334" s="308">
        <v>2057</v>
      </c>
      <c r="I334" s="308">
        <v>2073</v>
      </c>
      <c r="J334" s="308"/>
      <c r="K334" s="308"/>
      <c r="L334" s="308"/>
      <c r="M334" s="308"/>
      <c r="N334" s="308"/>
      <c r="O334" s="309">
        <f t="shared" si="6"/>
        <v>2076.1428571428573</v>
      </c>
      <c r="P334" s="1"/>
    </row>
    <row r="335" spans="1:16" x14ac:dyDescent="0.2">
      <c r="A335" s="306">
        <v>13123</v>
      </c>
      <c r="B335" s="307" t="s">
        <v>593</v>
      </c>
      <c r="C335" s="308">
        <v>270</v>
      </c>
      <c r="D335" s="308">
        <v>292</v>
      </c>
      <c r="E335" s="308">
        <v>288</v>
      </c>
      <c r="F335" s="308">
        <v>295</v>
      </c>
      <c r="G335" s="308">
        <v>308</v>
      </c>
      <c r="H335" s="308">
        <v>318</v>
      </c>
      <c r="I335" s="308">
        <v>330</v>
      </c>
      <c r="J335" s="308"/>
      <c r="K335" s="308"/>
      <c r="L335" s="308"/>
      <c r="M335" s="308"/>
      <c r="N335" s="308"/>
      <c r="O335" s="309">
        <f t="shared" si="6"/>
        <v>300.14285714285717</v>
      </c>
      <c r="P335" s="1"/>
    </row>
    <row r="336" spans="1:16" x14ac:dyDescent="0.2">
      <c r="A336" s="306">
        <v>13124</v>
      </c>
      <c r="B336" s="307" t="s">
        <v>594</v>
      </c>
      <c r="C336" s="308">
        <v>29005</v>
      </c>
      <c r="D336" s="308">
        <v>29338</v>
      </c>
      <c r="E336" s="308">
        <v>29455</v>
      </c>
      <c r="F336" s="308">
        <v>29548</v>
      </c>
      <c r="G336" s="308">
        <v>29399</v>
      </c>
      <c r="H336" s="308">
        <v>29294</v>
      </c>
      <c r="I336" s="308">
        <v>29451</v>
      </c>
      <c r="J336" s="308"/>
      <c r="K336" s="308"/>
      <c r="L336" s="308"/>
      <c r="M336" s="308"/>
      <c r="N336" s="308"/>
      <c r="O336" s="309">
        <f t="shared" si="6"/>
        <v>29355.714285714286</v>
      </c>
      <c r="P336" s="1"/>
    </row>
    <row r="337" spans="1:16" x14ac:dyDescent="0.2">
      <c r="A337" s="306">
        <v>13201</v>
      </c>
      <c r="B337" s="307" t="s">
        <v>595</v>
      </c>
      <c r="C337" s="308">
        <v>20797</v>
      </c>
      <c r="D337" s="308">
        <v>20998</v>
      </c>
      <c r="E337" s="308">
        <v>21229</v>
      </c>
      <c r="F337" s="308">
        <v>21181</v>
      </c>
      <c r="G337" s="308">
        <v>21170</v>
      </c>
      <c r="H337" s="308">
        <v>21115</v>
      </c>
      <c r="I337" s="308">
        <v>21433</v>
      </c>
      <c r="J337" s="308"/>
      <c r="K337" s="308"/>
      <c r="L337" s="308"/>
      <c r="M337" s="308"/>
      <c r="N337" s="308"/>
      <c r="O337" s="309">
        <f t="shared" si="6"/>
        <v>21131.857142857141</v>
      </c>
      <c r="P337" s="1"/>
    </row>
    <row r="338" spans="1:16" x14ac:dyDescent="0.2">
      <c r="A338" s="306">
        <v>13125</v>
      </c>
      <c r="B338" s="307" t="s">
        <v>596</v>
      </c>
      <c r="C338" s="308">
        <v>9653</v>
      </c>
      <c r="D338" s="308">
        <v>9677</v>
      </c>
      <c r="E338" s="308">
        <v>9711</v>
      </c>
      <c r="F338" s="308">
        <v>9712</v>
      </c>
      <c r="G338" s="308">
        <v>9832</v>
      </c>
      <c r="H338" s="308">
        <v>9786</v>
      </c>
      <c r="I338" s="308">
        <v>9835</v>
      </c>
      <c r="J338" s="308"/>
      <c r="K338" s="308"/>
      <c r="L338" s="308"/>
      <c r="M338" s="308"/>
      <c r="N338" s="308"/>
      <c r="O338" s="309">
        <f t="shared" si="6"/>
        <v>9743.7142857142862</v>
      </c>
      <c r="P338" s="1"/>
    </row>
    <row r="339" spans="1:16" x14ac:dyDescent="0.2">
      <c r="A339" s="306">
        <v>13126</v>
      </c>
      <c r="B339" s="307" t="s">
        <v>597</v>
      </c>
      <c r="C339" s="308">
        <v>8901</v>
      </c>
      <c r="D339" s="308">
        <v>8971</v>
      </c>
      <c r="E339" s="308">
        <v>9057</v>
      </c>
      <c r="F339" s="308">
        <v>9056</v>
      </c>
      <c r="G339" s="308">
        <v>9098</v>
      </c>
      <c r="H339" s="308">
        <v>9084</v>
      </c>
      <c r="I339" s="308">
        <v>9148</v>
      </c>
      <c r="J339" s="308"/>
      <c r="K339" s="308"/>
      <c r="L339" s="308"/>
      <c r="M339" s="308"/>
      <c r="N339" s="308"/>
      <c r="O339" s="309">
        <f t="shared" si="6"/>
        <v>9045</v>
      </c>
      <c r="P339" s="1"/>
    </row>
    <row r="340" spans="1:16" x14ac:dyDescent="0.2">
      <c r="A340" s="306">
        <v>13127</v>
      </c>
      <c r="B340" s="307" t="s">
        <v>598</v>
      </c>
      <c r="C340" s="308">
        <v>13834</v>
      </c>
      <c r="D340" s="308">
        <v>13937</v>
      </c>
      <c r="E340" s="308">
        <v>13951</v>
      </c>
      <c r="F340" s="308">
        <v>14055</v>
      </c>
      <c r="G340" s="308">
        <v>14085</v>
      </c>
      <c r="H340" s="308">
        <v>14046</v>
      </c>
      <c r="I340" s="308">
        <v>14262</v>
      </c>
      <c r="J340" s="308"/>
      <c r="K340" s="308"/>
      <c r="L340" s="308"/>
      <c r="M340" s="308"/>
      <c r="N340" s="308"/>
      <c r="O340" s="309">
        <f t="shared" si="6"/>
        <v>14024.285714285714</v>
      </c>
      <c r="P340" s="1"/>
    </row>
    <row r="341" spans="1:16" x14ac:dyDescent="0.2">
      <c r="A341" s="306">
        <v>13128</v>
      </c>
      <c r="B341" s="307" t="s">
        <v>599</v>
      </c>
      <c r="C341" s="308">
        <v>20047</v>
      </c>
      <c r="D341" s="308">
        <v>20284</v>
      </c>
      <c r="E341" s="308">
        <v>20477</v>
      </c>
      <c r="F341" s="308">
        <v>20494</v>
      </c>
      <c r="G341" s="308">
        <v>20467</v>
      </c>
      <c r="H341" s="308">
        <v>20434</v>
      </c>
      <c r="I341" s="308">
        <v>20690</v>
      </c>
      <c r="J341" s="308"/>
      <c r="K341" s="308"/>
      <c r="L341" s="308"/>
      <c r="M341" s="308"/>
      <c r="N341" s="308"/>
      <c r="O341" s="309">
        <f t="shared" si="6"/>
        <v>20413.285714285714</v>
      </c>
      <c r="P341" s="1"/>
    </row>
    <row r="342" spans="1:16" x14ac:dyDescent="0.2">
      <c r="A342" s="306">
        <v>13203</v>
      </c>
      <c r="B342" s="307" t="s">
        <v>600</v>
      </c>
      <c r="C342" s="308">
        <v>1801</v>
      </c>
      <c r="D342" s="308">
        <v>1807</v>
      </c>
      <c r="E342" s="308">
        <v>1802</v>
      </c>
      <c r="F342" s="308">
        <v>1790</v>
      </c>
      <c r="G342" s="308">
        <v>1747</v>
      </c>
      <c r="H342" s="308">
        <v>1749</v>
      </c>
      <c r="I342" s="308">
        <v>1746</v>
      </c>
      <c r="J342" s="308"/>
      <c r="K342" s="308"/>
      <c r="L342" s="308"/>
      <c r="M342" s="308"/>
      <c r="N342" s="308"/>
      <c r="O342" s="309">
        <f t="shared" si="6"/>
        <v>1777.4285714285713</v>
      </c>
      <c r="P342" s="1"/>
    </row>
    <row r="343" spans="1:16" x14ac:dyDescent="0.2">
      <c r="A343" s="306">
        <v>13401</v>
      </c>
      <c r="B343" s="307" t="s">
        <v>601</v>
      </c>
      <c r="C343" s="308">
        <v>39755</v>
      </c>
      <c r="D343" s="308">
        <v>40007</v>
      </c>
      <c r="E343" s="308">
        <v>40022</v>
      </c>
      <c r="F343" s="308">
        <v>40248</v>
      </c>
      <c r="G343" s="308">
        <v>40372</v>
      </c>
      <c r="H343" s="308">
        <v>40173</v>
      </c>
      <c r="I343" s="308">
        <v>40508</v>
      </c>
      <c r="J343" s="308"/>
      <c r="K343" s="308"/>
      <c r="L343" s="308"/>
      <c r="M343" s="308"/>
      <c r="N343" s="308"/>
      <c r="O343" s="309">
        <f t="shared" si="6"/>
        <v>40155</v>
      </c>
      <c r="P343" s="1"/>
    </row>
    <row r="344" spans="1:16" x14ac:dyDescent="0.2">
      <c r="A344" s="306">
        <v>13129</v>
      </c>
      <c r="B344" s="307" t="s">
        <v>602</v>
      </c>
      <c r="C344" s="308">
        <v>9275</v>
      </c>
      <c r="D344" s="308">
        <v>9418</v>
      </c>
      <c r="E344" s="308">
        <v>9469</v>
      </c>
      <c r="F344" s="308">
        <v>9453</v>
      </c>
      <c r="G344" s="308">
        <v>9347</v>
      </c>
      <c r="H344" s="308">
        <v>9286</v>
      </c>
      <c r="I344" s="308">
        <v>9363</v>
      </c>
      <c r="J344" s="308"/>
      <c r="K344" s="308"/>
      <c r="L344" s="308"/>
      <c r="M344" s="308"/>
      <c r="N344" s="308"/>
      <c r="O344" s="309">
        <f t="shared" si="6"/>
        <v>9373</v>
      </c>
      <c r="P344" s="1"/>
    </row>
    <row r="345" spans="1:16" x14ac:dyDescent="0.2">
      <c r="A345" s="306">
        <v>13130</v>
      </c>
      <c r="B345" s="307" t="s">
        <v>603</v>
      </c>
      <c r="C345" s="308">
        <v>3752</v>
      </c>
      <c r="D345" s="308">
        <v>3857</v>
      </c>
      <c r="E345" s="308">
        <v>3877</v>
      </c>
      <c r="F345" s="308">
        <v>3918</v>
      </c>
      <c r="G345" s="308">
        <v>4005</v>
      </c>
      <c r="H345" s="308">
        <v>4034</v>
      </c>
      <c r="I345" s="308">
        <v>4073</v>
      </c>
      <c r="J345" s="308"/>
      <c r="K345" s="308"/>
      <c r="L345" s="308"/>
      <c r="M345" s="308"/>
      <c r="N345" s="308"/>
      <c r="O345" s="309">
        <f t="shared" si="6"/>
        <v>3930.8571428571427</v>
      </c>
      <c r="P345" s="1"/>
    </row>
    <row r="346" spans="1:16" x14ac:dyDescent="0.2">
      <c r="A346" s="306">
        <v>13505</v>
      </c>
      <c r="B346" s="307" t="s">
        <v>604</v>
      </c>
      <c r="C346" s="308">
        <v>1488</v>
      </c>
      <c r="D346" s="308">
        <v>1480</v>
      </c>
      <c r="E346" s="308">
        <v>1481</v>
      </c>
      <c r="F346" s="308">
        <v>1498</v>
      </c>
      <c r="G346" s="308">
        <v>1498</v>
      </c>
      <c r="H346" s="308">
        <v>1501</v>
      </c>
      <c r="I346" s="308">
        <v>1496</v>
      </c>
      <c r="J346" s="308"/>
      <c r="K346" s="308"/>
      <c r="L346" s="308"/>
      <c r="M346" s="308"/>
      <c r="N346" s="308"/>
      <c r="O346" s="309">
        <f t="shared" si="6"/>
        <v>1491.7142857142858</v>
      </c>
      <c r="P346" s="1"/>
    </row>
    <row r="347" spans="1:16" x14ac:dyDescent="0.2">
      <c r="A347" s="306">
        <v>13131</v>
      </c>
      <c r="B347" s="307" t="s">
        <v>605</v>
      </c>
      <c r="C347" s="308">
        <v>14761</v>
      </c>
      <c r="D347" s="308">
        <v>14794</v>
      </c>
      <c r="E347" s="308">
        <v>14823</v>
      </c>
      <c r="F347" s="308">
        <v>14914</v>
      </c>
      <c r="G347" s="308">
        <v>14774</v>
      </c>
      <c r="H347" s="308">
        <v>14800</v>
      </c>
      <c r="I347" s="308">
        <v>14931</v>
      </c>
      <c r="J347" s="308"/>
      <c r="K347" s="308"/>
      <c r="L347" s="308"/>
      <c r="M347" s="308"/>
      <c r="N347" s="308"/>
      <c r="O347" s="309">
        <f t="shared" si="6"/>
        <v>14828.142857142857</v>
      </c>
      <c r="P347" s="1"/>
    </row>
    <row r="348" spans="1:16" x14ac:dyDescent="0.2">
      <c r="A348" s="306">
        <v>13101</v>
      </c>
      <c r="B348" s="307" t="s">
        <v>606</v>
      </c>
      <c r="C348" s="308">
        <v>9122</v>
      </c>
      <c r="D348" s="308">
        <v>9332</v>
      </c>
      <c r="E348" s="308">
        <v>9300</v>
      </c>
      <c r="F348" s="308">
        <v>9313</v>
      </c>
      <c r="G348" s="308">
        <v>9333</v>
      </c>
      <c r="H348" s="308">
        <v>9295</v>
      </c>
      <c r="I348" s="308">
        <v>9484</v>
      </c>
      <c r="J348" s="308"/>
      <c r="K348" s="308"/>
      <c r="L348" s="308"/>
      <c r="M348" s="308"/>
      <c r="N348" s="308"/>
      <c r="O348" s="309">
        <f t="shared" si="6"/>
        <v>9311.2857142857138</v>
      </c>
      <c r="P348" s="1"/>
    </row>
    <row r="349" spans="1:16" x14ac:dyDescent="0.2">
      <c r="A349" s="306">
        <v>13601</v>
      </c>
      <c r="B349" s="307" t="s">
        <v>607</v>
      </c>
      <c r="C349" s="308">
        <v>6188</v>
      </c>
      <c r="D349" s="308">
        <v>6219</v>
      </c>
      <c r="E349" s="308">
        <v>6274</v>
      </c>
      <c r="F349" s="308">
        <v>6268</v>
      </c>
      <c r="G349" s="308">
        <v>6191</v>
      </c>
      <c r="H349" s="308">
        <v>6307</v>
      </c>
      <c r="I349" s="308">
        <v>6337</v>
      </c>
      <c r="J349" s="308"/>
      <c r="K349" s="308"/>
      <c r="L349" s="308"/>
      <c r="M349" s="308"/>
      <c r="N349" s="308"/>
      <c r="O349" s="309">
        <f t="shared" si="6"/>
        <v>6254.8571428571431</v>
      </c>
      <c r="P349" s="1"/>
    </row>
    <row r="350" spans="1:16" x14ac:dyDescent="0.2">
      <c r="A350" s="306">
        <v>13303</v>
      </c>
      <c r="B350" s="307" t="s">
        <v>608</v>
      </c>
      <c r="C350" s="308">
        <v>2853</v>
      </c>
      <c r="D350" s="308">
        <v>2859</v>
      </c>
      <c r="E350" s="308">
        <v>2882</v>
      </c>
      <c r="F350" s="308">
        <v>2891</v>
      </c>
      <c r="G350" s="308">
        <v>2880</v>
      </c>
      <c r="H350" s="308">
        <v>2875</v>
      </c>
      <c r="I350" s="308">
        <v>2875</v>
      </c>
      <c r="J350" s="308"/>
      <c r="K350" s="308"/>
      <c r="L350" s="308"/>
      <c r="M350" s="308"/>
      <c r="N350" s="308"/>
      <c r="O350" s="309">
        <f t="shared" si="6"/>
        <v>2873.5714285714284</v>
      </c>
      <c r="P350" s="1"/>
    </row>
    <row r="351" spans="1:16" ht="13.5" thickBot="1" x14ac:dyDescent="0.25">
      <c r="A351" s="310">
        <v>13132</v>
      </c>
      <c r="B351" s="310" t="s">
        <v>609</v>
      </c>
      <c r="C351" s="311">
        <v>87</v>
      </c>
      <c r="D351" s="310">
        <v>88</v>
      </c>
      <c r="E351" s="311">
        <v>87</v>
      </c>
      <c r="F351" s="311">
        <v>86</v>
      </c>
      <c r="G351" s="311">
        <v>77</v>
      </c>
      <c r="H351" s="311">
        <v>71</v>
      </c>
      <c r="I351" s="312">
        <v>67</v>
      </c>
      <c r="J351" s="311"/>
      <c r="K351" s="310"/>
      <c r="L351" s="310"/>
      <c r="M351" s="310"/>
      <c r="N351" s="310"/>
      <c r="O351" s="313">
        <f t="shared" si="6"/>
        <v>80.428571428571431</v>
      </c>
      <c r="P351" s="1"/>
    </row>
    <row r="352" spans="1:16" ht="13.5" thickTop="1" x14ac:dyDescent="0.2">
      <c r="A352" s="244" t="s">
        <v>234</v>
      </c>
      <c r="B352" s="244"/>
      <c r="C352" s="314"/>
    </row>
    <row r="353" spans="1:3" x14ac:dyDescent="0.2">
      <c r="A353" s="244"/>
      <c r="B353" s="244"/>
      <c r="C353" s="314"/>
    </row>
    <row r="354" spans="1:3" x14ac:dyDescent="0.2">
      <c r="A354" s="244"/>
      <c r="B354" s="244"/>
      <c r="C354" s="314"/>
    </row>
    <row r="355" spans="1:3" x14ac:dyDescent="0.2">
      <c r="A355" s="244"/>
      <c r="B355" s="244"/>
      <c r="C355" s="314"/>
    </row>
    <row r="356" spans="1:3" x14ac:dyDescent="0.2">
      <c r="A356" s="244"/>
      <c r="B356" s="244"/>
      <c r="C356" s="314"/>
    </row>
    <row r="357" spans="1:3" x14ac:dyDescent="0.2">
      <c r="A357" s="244"/>
      <c r="B357" s="244"/>
      <c r="C357" s="314"/>
    </row>
    <row r="358" spans="1:3" x14ac:dyDescent="0.2">
      <c r="A358" s="244"/>
      <c r="B358" s="244"/>
      <c r="C358" s="314"/>
    </row>
    <row r="359" spans="1:3" x14ac:dyDescent="0.2">
      <c r="A359" s="244"/>
      <c r="B359" s="244"/>
      <c r="C359" s="314"/>
    </row>
    <row r="360" spans="1:3" x14ac:dyDescent="0.2">
      <c r="A360" s="244"/>
      <c r="B360" s="244"/>
      <c r="C360" s="314"/>
    </row>
    <row r="361" spans="1:3" x14ac:dyDescent="0.2">
      <c r="A361" s="244"/>
      <c r="B361" s="244"/>
      <c r="C361" s="314"/>
    </row>
    <row r="362" spans="1:3" x14ac:dyDescent="0.2">
      <c r="A362" s="244"/>
      <c r="B362" s="244"/>
      <c r="C362" s="314"/>
    </row>
    <row r="363" spans="1:3" x14ac:dyDescent="0.2">
      <c r="A363" s="244"/>
      <c r="B363" s="244"/>
      <c r="C363" s="314"/>
    </row>
    <row r="364" spans="1:3" x14ac:dyDescent="0.2">
      <c r="A364" s="244"/>
      <c r="B364" s="244"/>
      <c r="C364" s="314"/>
    </row>
    <row r="365" spans="1:3" x14ac:dyDescent="0.2">
      <c r="A365" s="244"/>
      <c r="B365" s="244"/>
      <c r="C365" s="314"/>
    </row>
    <row r="366" spans="1:3" x14ac:dyDescent="0.2">
      <c r="A366" s="244"/>
      <c r="B366" s="244"/>
      <c r="C366" s="314"/>
    </row>
    <row r="367" spans="1:3" x14ac:dyDescent="0.2">
      <c r="A367" s="244"/>
      <c r="B367" s="244"/>
      <c r="C367" s="314"/>
    </row>
    <row r="368" spans="1:3" x14ac:dyDescent="0.2">
      <c r="A368" s="244"/>
      <c r="B368" s="244"/>
      <c r="C368" s="314"/>
    </row>
    <row r="369" spans="1:3" x14ac:dyDescent="0.2">
      <c r="A369" s="244"/>
      <c r="B369" s="244"/>
      <c r="C369" s="314"/>
    </row>
    <row r="370" spans="1:3" x14ac:dyDescent="0.2">
      <c r="A370" s="244"/>
      <c r="B370" s="244"/>
      <c r="C370" s="314"/>
    </row>
    <row r="371" spans="1:3" x14ac:dyDescent="0.2">
      <c r="A371" s="244"/>
      <c r="B371" s="244"/>
      <c r="C371" s="314"/>
    </row>
    <row r="372" spans="1:3" x14ac:dyDescent="0.2">
      <c r="A372" s="244"/>
      <c r="B372" s="244"/>
      <c r="C372" s="314"/>
    </row>
    <row r="373" spans="1:3" x14ac:dyDescent="0.2">
      <c r="A373" s="244"/>
      <c r="B373" s="244"/>
      <c r="C373" s="314"/>
    </row>
    <row r="374" spans="1:3" x14ac:dyDescent="0.2">
      <c r="A374" s="244"/>
      <c r="B374" s="244"/>
      <c r="C374" s="314"/>
    </row>
    <row r="375" spans="1:3" x14ac:dyDescent="0.2">
      <c r="A375" s="244"/>
      <c r="B375" s="244"/>
      <c r="C375" s="314"/>
    </row>
    <row r="376" spans="1:3" x14ac:dyDescent="0.2">
      <c r="A376" s="244"/>
      <c r="B376" s="244"/>
      <c r="C376" s="314"/>
    </row>
    <row r="377" spans="1:3" x14ac:dyDescent="0.2">
      <c r="A377" s="244"/>
      <c r="B377" s="244"/>
      <c r="C377" s="314"/>
    </row>
  </sheetData>
  <mergeCells count="2">
    <mergeCell ref="A2:P2"/>
    <mergeCell ref="A3:P3"/>
  </mergeCells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21</vt:i4>
      </vt:variant>
    </vt:vector>
  </HeadingPairs>
  <TitlesOfParts>
    <vt:vector size="33" baseType="lpstr">
      <vt:lpstr>INI-MAT</vt:lpstr>
      <vt:lpstr>DIAS-MAT</vt:lpstr>
      <vt:lpstr>GASTO-MAT</vt:lpstr>
      <vt:lpstr>PPP-EXT</vt:lpstr>
      <vt:lpstr>PPP-TRA</vt:lpstr>
      <vt:lpstr>NºAFAM</vt:lpstr>
      <vt:lpstr>GASTO-AFAM</vt:lpstr>
      <vt:lpstr>SUF</vt:lpstr>
      <vt:lpstr>SUF COMU</vt:lpstr>
      <vt:lpstr>SDM</vt:lpstr>
      <vt:lpstr>BODAS DE ORO</vt:lpstr>
      <vt:lpstr>CESANTIA</vt:lpstr>
      <vt:lpstr>CESANTIA!Área_de_impresión</vt:lpstr>
      <vt:lpstr>'DIAS-MAT'!Área_de_impresión</vt:lpstr>
      <vt:lpstr>'GASTO-AFAM'!Área_de_impresión</vt:lpstr>
      <vt:lpstr>'GASTO-MAT'!Área_de_impresión</vt:lpstr>
      <vt:lpstr>'INI-MAT'!Área_de_impresión</vt:lpstr>
      <vt:lpstr>NºAFAM!Área_de_impresión</vt:lpstr>
      <vt:lpstr>'PPP-EXT'!Área_de_impresión</vt:lpstr>
      <vt:lpstr>'PPP-TRA'!Área_de_impresión</vt:lpstr>
      <vt:lpstr>SDM!Área_de_impresión</vt:lpstr>
      <vt:lpstr>SUF!Área_de_impresión</vt:lpstr>
      <vt:lpstr>GASTO_EN_ASIGNACIONES_FAMILIARES__PAGADAS__AÑO_2005</vt:lpstr>
      <vt:lpstr>MONTO_EMITIDO_EN_SUBSIDIOS_POR_DISCAPACIDAD_MENTAL__SEGÚN_REGIONES</vt:lpstr>
      <vt:lpstr>MONTO_PAGADO_EN_SUBSIDIOS_DE_CESANTIA_PAGADOS_POR_EL_F.U.P.F.</vt:lpstr>
      <vt:lpstr>N__DE_SUBSIDIOS_INICIADOS_SISTEMA_DE_SUBSIDIOS_MATERNALES_AÑO_2005</vt:lpstr>
      <vt:lpstr>NUMERO__DE_ASIGNACIONES_FAMILIARES__PAGADAS_SEGÚN_INSTITUCIONES</vt:lpstr>
      <vt:lpstr>NUMERO_DE_CAUSANTES_DE_SUBSIDIO_FAMILIAR__SEGÚN_REGIONES</vt:lpstr>
      <vt:lpstr>NUMERO_DE_DIAS_PAGADOS_POR_EL_SISTEMA_MATERNAL_AÑO_2005</vt:lpstr>
      <vt:lpstr>NUMERO_DE_SUBSIDIOS_DE_CESANTIA_PAGADOS_POR_F.U.P.F.</vt:lpstr>
      <vt:lpstr>NUMERO_DE_SUBSIDIOS_FAMILIARES__SEGÚN_TIPO_DE_SUBSIDIO_Y_REGIONES</vt:lpstr>
      <vt:lpstr>NUMERO_DE_SUBSIDIOS_POR_DISCAPACIDAD_MENTAL__SEGÚN_REGIONES</vt:lpstr>
      <vt:lpstr>SUBSIDIOS_FAMILIARES_EMITIDOS___BENEFICIARIOS__MONTO_Y_CAUSANTES_POR_TIPO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2016-09-14T21:26:19Z</dcterms:created>
  <dcterms:modified xsi:type="dcterms:W3CDTF">2016-09-14T21:26:55Z</dcterms:modified>
</cp:coreProperties>
</file>