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9270"/>
  </bookViews>
  <sheets>
    <sheet name="SUF" sheetId="1" r:id="rId1"/>
  </sheets>
  <externalReferences>
    <externalReference r:id="rId2"/>
  </externalReferences>
  <definedNames>
    <definedName name="AÑO_2008">#REF!</definedName>
    <definedName name="_xlnm.Print_Area" localSheetId="0">SUF!$B$2:$O$12</definedName>
    <definedName name="Enero">#REF!</definedName>
    <definedName name="GASTO_EN_SUBSIDIOS_MATERNALES_PAGADOS_POR_EL_F.U.P.F._AÑO_2005">#REF!</definedName>
    <definedName name="MONTO__DE__PENSIONES_EMITIDAS_POR_TIPO_DE_PENSION_E_INSTITUCIONES">#REF!</definedName>
    <definedName name="MONTO__DE_PENSIONES_ASISTENCIALES_EMITIDAS_SEGÚN_TIPO_DE_PENSION">#REF!</definedName>
    <definedName name="MONTO_DE_BONOS_DE_RECONOCIMIENTO_PAGADOS_SEGUN_MES_Y__EX_CAJAS_DE_PREVISIÓN">#REF!</definedName>
    <definedName name="MONTO_DE_INDEMNIZACIONES_POR_ACCIDENTES_DEL_TRABAJO">#REF!</definedName>
    <definedName name="MONTO_DE_LOS_CREDITOS_SOCIALES_OTORGADOS_POR_EL_SISTEMA_C.C.A.F.">#REF!</definedName>
    <definedName name="MONTO_DE_PENSIONES_ASISTENCIALES_EMITIDAS_SEGÚN__REGIONES">#REF!</definedName>
    <definedName name="MONTO_DE_PENSIONES_ASISTENCIALES_EMITIDAS_SEGÚN_TIPO_REGIONES">#REF!</definedName>
    <definedName name="MONTO_DE_PENSIONES_EMITIDAS_POR_REGIONES">#REF!</definedName>
    <definedName name="MONTO_DE_PENSIONES_EMITIDAS_SEGUN_MES_Y_CAJAS_DE_PREVISIÓN">#REF!</definedName>
    <definedName name="MONTO_PAGADO_EN_SUBSIDIOS_DE_ORIGEN_COMUN__POR_LAS_C.C.A.F.">#REF!</definedName>
    <definedName name="MONTO_PASIS_POR_REGIONES">#REF!</definedName>
    <definedName name="MONTO_TOTAL_DE_CREDITOS_DE_CONSUMO_OTORGADOS_POR_EL_SISTEMA_C.C.A.F.">#REF!</definedName>
    <definedName name="MONTO_TOTAL_DE_SUBSIDIOS_PAGADOS_POR_ACCIDENTES_DEL_TRABAJO">#REF!</definedName>
    <definedName name="MONTOPASISREGIONES">#REF!</definedName>
    <definedName name="MONTOS_EN_CREDITOS_HIPOTECARIOS_OTORGADOS_POR_EL_SISTEMA_C.C.A.F.">#REF!</definedName>
    <definedName name="MONTOS_TOTALES_DE__PENSIONES_VIGENTES_DE_LA_LEY_N_16.744_SEGÚN_TIPO_DE_PENSION">#REF!</definedName>
    <definedName name="MONTOS_TOTALES_DE_PENSIONES_DE_LA_LEY_N_16.744">#REF!</definedName>
    <definedName name="NUMERO__DE_EMPRESAS_ADHERENTES">#REF!</definedName>
    <definedName name="NUMERO__DE_PENSIONES_ASISTENCIALES_EMITIDAS_SEGÚN_REGIONES">#REF!</definedName>
    <definedName name="NUMERO__DE_TRABAJADORES_PROTEGIDOS">#REF!</definedName>
    <definedName name="NÚMERO__DE_TRABAJADORES_PROTEGIDOS_POR_EL_SEGURO_DE_LA_LEY_N°_16.744__SEGÚN_SEXO">#REF!</definedName>
    <definedName name="NUMERO__Y_MONTO_DE_PENSIONES_ASISTENCIALES_EMITIDAS">#REF!</definedName>
    <definedName name="NUMERO_DE__PENSIONES_EMITIDAS_POR_TIPO_DE_PENSION_E_INSTITUCIONES">#REF!</definedName>
    <definedName name="NUMERO_DE_ACCIDENTES__SEGÚN_TIPO_DE_ACCIDENTE_Y_MUTUAL">#REF!</definedName>
    <definedName name="NUMERO_DE_ACCIDENTES_Y_DE_ENFERMEDADES_PROFESIONALES_POR_SEXO">#REF!</definedName>
    <definedName name="NÚMERO_DE_BONOS_DE_RECONOCIMIENTO_PAGADOS_SEGUN_MES_Y__EX_CAJAS_DE_PREVISION">#REF!</definedName>
    <definedName name="NUMERO_DE_CAUSANTES_DE_SUBSIDIO_FAMILIAR__SEGÚN_REGIONES">SUF!$B$15</definedName>
    <definedName name="NÚMERO_DE_COTIZANTES_PARA_PENSIONES_SEGÚN_EX_CAJAS_DE_PREVISIÓN">#REF!</definedName>
    <definedName name="NUMERO_DE_CREDITOS_HIPOTECARIOS_OTORGADOS_POR_EL_SISTEMA_CCAF">#REF!</definedName>
    <definedName name="NUMERO_DE_CREDITOS_SOCIALES_OTORGADOS_POR_EL_SISTEMA_C.C.A.F.">#REF!</definedName>
    <definedName name="NÚMERO_DE_DÍAS_DE_SUBSIDIOS_PAGADOS_POR_ACCIDENTES_DEL_TRABAJO">#REF!</definedName>
    <definedName name="NUMERO_DE_DIAS_PAGADOS_EN_SUBSIDIOS_DE_ORIGEN_COMUN__POR_LAS_C.C.A.F.">#REF!</definedName>
    <definedName name="NUMERO_DE_DIAS_PERDIDOS__POR_ACCIDENTES_DEL_TRABAJO_Y_DE_TRAYECTO__SEGÚN_TIPO_DE_ACCIDENTE_Y_MUTUAL">#REF!</definedName>
    <definedName name="NUMERO_DE_EMPRESAS_AFILIADAS_A__C.C.A.F.">#REF!</definedName>
    <definedName name="NÚMERO_DE_ENTIDADES_EMPLEADORAS_COTIZANTES">#REF!</definedName>
    <definedName name="NÚMERO_DE_INDEMNIZACIONES_POR_ACCIDENTES_DEL_TRABAJO">#REF!</definedName>
    <definedName name="NUMERO_DE_NUEVOS_CUPOS_OTORGADOS_DE_PASIS">#REF!</definedName>
    <definedName name="NUMERO_DE_NUEVOS_CUPOS_OTORGADOS_DE_PASIS_POR_REGIONES">#REF!</definedName>
    <definedName name="NUMERO_DE_PENSIONADOS_AFILIADOS_A_C.C.A.F.">#REF!</definedName>
    <definedName name="NUMERO_DE_PENSIONES_EMITIDAS_POR_REGIONES">#REF!</definedName>
    <definedName name="NÚMERO_DE_PENSIONES_EMITIDAS_SEGUN_MES_Y_CAJAS_DE_PREVISIÓN">#REF!</definedName>
    <definedName name="NUMERO_DE_PENSIONES_VIGENTES_DE_LA_LEY_N_16.744_SEGÚN_ENTIDAD">#REF!</definedName>
    <definedName name="NUMERO_DE_PENSIONES_VIGENTES_DE_LA_LEY_N_16.744_SEGÚN_TIPO_DE_PENSION">#REF!</definedName>
    <definedName name="NUMERO_DE_SUBSIDIOS_FAMILIARES__SEGÚN_TIPO_DE_SUBSIDIO_Y_REGIONES">SUF!$B$36</definedName>
    <definedName name="NUMERO_DE_SUBSIDIOS_INICIADOS_DE_ORIGEN_COMUN_PAGADOS_POR_LAS_C.C.A.F.">#REF!</definedName>
    <definedName name="NÚMERO_DE_SUBSIDIOS_INICIADOS_POR_ACCIDENTES_DEL_TRABAJO">#REF!</definedName>
    <definedName name="NUMERO_DE_TRABAJADORES_AFILIADOS__A__C.C.A.F.">#REF!</definedName>
    <definedName name="NUMERO_DE_TRABAJADORES_COTIZANTES_AL_REGIMEN_SIL__POR_C.C.A.F.">#REF!</definedName>
    <definedName name="NÚMERO_DE_TRABAJADORES_HOMBRES_AFILIADOS__A__C.C.A.F.">#REF!</definedName>
    <definedName name="NÚMERO_DE_TRABAJADORES_POR_LOS_QUE_SE_COTIZÓ">#REF!</definedName>
    <definedName name="NUMERO_TOTAL_DE_AFILIADOS_A_C.C.A.F.">#REF!</definedName>
    <definedName name="NÚMERO_TOTAL_DE_PENSIONADOS_AFILIADOS__A__C.C.A.F.">#REF!</definedName>
    <definedName name="NÚMERO_TOTAL_DE_TRABAJADORES_AFILIADOS__A__C.C.A.F._POR_SEXO">#REF!</definedName>
    <definedName name="NUMERO_Y_MONTO_DE_PENSIONES_DE_LEYES_ESPECIALES_EMITIDAS">#REF!</definedName>
    <definedName name="REMUNERACIÓN_IMPONIBLE_DE_LOS_TRABAJADORES_POR_LOS_QUE_SE_COTIZÓ_A">#REF!</definedName>
    <definedName name="REMUNERACIONES_IMPONIBLES_PARA_PENSIONES__SEGUN_EX_CAJAS_DE_PREVISION">#REF!</definedName>
    <definedName name="SUBSIDIOS_FAMILIARES_EMITIDOS___BENEFICIARIOS__MONTO_Y_CAUSANTES_POR_TIPO">SUF!$B$2</definedName>
    <definedName name="TASAS_DE_INTERES_MENSUAL_PARA_OPERACIONES_NO_REAJUSTABLES_EN_MONEDA_NACIONAL">#REF!</definedName>
    <definedName name="Volver_al_Indice">#REF!</definedName>
  </definedNames>
  <calcPr calcId="145621"/>
</workbook>
</file>

<file path=xl/calcChain.xml><?xml version="1.0" encoding="utf-8"?>
<calcChain xmlns="http://schemas.openxmlformats.org/spreadsheetml/2006/main">
  <c r="G285" i="1" l="1"/>
  <c r="F285" i="1"/>
  <c r="E285" i="1"/>
  <c r="D285" i="1"/>
  <c r="C285" i="1"/>
  <c r="H285" i="1" s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4" i="1"/>
  <c r="G264" i="1"/>
  <c r="F264" i="1"/>
  <c r="E264" i="1"/>
  <c r="D264" i="1"/>
  <c r="C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G243" i="1"/>
  <c r="F243" i="1"/>
  <c r="E243" i="1"/>
  <c r="D243" i="1"/>
  <c r="C243" i="1"/>
  <c r="H243" i="1" s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G222" i="1"/>
  <c r="F222" i="1"/>
  <c r="E222" i="1"/>
  <c r="D222" i="1"/>
  <c r="C222" i="1"/>
  <c r="H222" i="1" s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G200" i="1"/>
  <c r="H200" i="1" s="1"/>
  <c r="F200" i="1"/>
  <c r="E200" i="1"/>
  <c r="D200" i="1"/>
  <c r="C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G178" i="1"/>
  <c r="F178" i="1"/>
  <c r="E178" i="1"/>
  <c r="D178" i="1"/>
  <c r="C178" i="1"/>
  <c r="H178" i="1" s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G157" i="1"/>
  <c r="F157" i="1"/>
  <c r="E157" i="1"/>
  <c r="D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C142" i="1"/>
  <c r="C157" i="1" s="1"/>
  <c r="H157" i="1" s="1"/>
  <c r="G136" i="1"/>
  <c r="F136" i="1"/>
  <c r="E135" i="1"/>
  <c r="D135" i="1"/>
  <c r="D136" i="1" s="1"/>
  <c r="C135" i="1"/>
  <c r="H135" i="1" s="1"/>
  <c r="E134" i="1"/>
  <c r="C134" i="1"/>
  <c r="H134" i="1" s="1"/>
  <c r="E133" i="1"/>
  <c r="C133" i="1"/>
  <c r="H133" i="1" s="1"/>
  <c r="E132" i="1"/>
  <c r="H132" i="1" s="1"/>
  <c r="C132" i="1"/>
  <c r="E131" i="1"/>
  <c r="C131" i="1"/>
  <c r="H131" i="1" s="1"/>
  <c r="E130" i="1"/>
  <c r="C130" i="1"/>
  <c r="H130" i="1" s="1"/>
  <c r="H129" i="1"/>
  <c r="E129" i="1"/>
  <c r="C129" i="1"/>
  <c r="H128" i="1"/>
  <c r="E128" i="1"/>
  <c r="C128" i="1"/>
  <c r="E127" i="1"/>
  <c r="C127" i="1"/>
  <c r="H127" i="1" s="1"/>
  <c r="E126" i="1"/>
  <c r="C126" i="1"/>
  <c r="H126" i="1" s="1"/>
  <c r="H125" i="1"/>
  <c r="E125" i="1"/>
  <c r="E124" i="1"/>
  <c r="H124" i="1" s="1"/>
  <c r="H123" i="1"/>
  <c r="H122" i="1"/>
  <c r="C122" i="1"/>
  <c r="H121" i="1"/>
  <c r="D121" i="1"/>
  <c r="C121" i="1"/>
  <c r="C136" i="1" s="1"/>
  <c r="G116" i="1"/>
  <c r="F116" i="1"/>
  <c r="E116" i="1"/>
  <c r="D116" i="1"/>
  <c r="C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16" i="1" s="1"/>
  <c r="H102" i="1"/>
  <c r="H101" i="1"/>
  <c r="G96" i="1"/>
  <c r="F96" i="1"/>
  <c r="E96" i="1"/>
  <c r="D96" i="1"/>
  <c r="C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96" i="1" s="1"/>
  <c r="G75" i="1"/>
  <c r="F75" i="1"/>
  <c r="E75" i="1"/>
  <c r="D75" i="1"/>
  <c r="C75" i="1"/>
  <c r="H74" i="1"/>
  <c r="H73" i="1"/>
  <c r="H72" i="1"/>
  <c r="H71" i="1"/>
  <c r="H70" i="1"/>
  <c r="H69" i="1"/>
  <c r="H68" i="1"/>
  <c r="H67" i="1"/>
  <c r="H66" i="1"/>
  <c r="H65" i="1"/>
  <c r="H64" i="1"/>
  <c r="H75" i="1" s="1"/>
  <c r="H63" i="1"/>
  <c r="H62" i="1"/>
  <c r="H61" i="1"/>
  <c r="H60" i="1"/>
  <c r="G54" i="1"/>
  <c r="F54" i="1"/>
  <c r="E54" i="1"/>
  <c r="D54" i="1"/>
  <c r="C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54" i="1" s="1"/>
  <c r="I34" i="1"/>
  <c r="H34" i="1"/>
  <c r="G34" i="1"/>
  <c r="F34" i="1"/>
  <c r="E34" i="1"/>
  <c r="D34" i="1"/>
  <c r="C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34" i="1" s="1"/>
  <c r="O13" i="1"/>
  <c r="H12" i="1"/>
  <c r="O12" i="1" s="1"/>
  <c r="G12" i="1"/>
  <c r="E12" i="1"/>
  <c r="I11" i="1"/>
  <c r="H11" i="1"/>
  <c r="F11" i="1"/>
  <c r="D11" i="1"/>
  <c r="C11" i="1"/>
  <c r="O10" i="1"/>
  <c r="E9" i="1"/>
  <c r="O9" i="1" s="1"/>
  <c r="G8" i="1"/>
  <c r="G11" i="1" s="1"/>
  <c r="E8" i="1"/>
  <c r="O8" i="1" s="1"/>
  <c r="O7" i="1"/>
  <c r="O6" i="1"/>
  <c r="E11" i="1" l="1"/>
  <c r="O11" i="1" s="1"/>
  <c r="E136" i="1"/>
  <c r="H136" i="1" s="1"/>
  <c r="H142" i="1"/>
</calcChain>
</file>

<file path=xl/sharedStrings.xml><?xml version="1.0" encoding="utf-8"?>
<sst xmlns="http://schemas.openxmlformats.org/spreadsheetml/2006/main" count="348" uniqueCount="55">
  <si>
    <t xml:space="preserve"> SUBSIDIOS FAMILIARES EMITIDOS,  BENEFICIARIOS, MONTO Y CAUSANTES POR TIPO</t>
  </si>
  <si>
    <t>Tipo de causante</t>
  </si>
  <si>
    <t>Enero</t>
  </si>
  <si>
    <t>Febrero</t>
  </si>
  <si>
    <t>Marzo (*)</t>
  </si>
  <si>
    <t>Abril</t>
  </si>
  <si>
    <t>Mayo(*)</t>
  </si>
  <si>
    <t>Junio(*)</t>
  </si>
  <si>
    <t>Julio</t>
  </si>
  <si>
    <t>Agosto</t>
  </si>
  <si>
    <t>Septiembre</t>
  </si>
  <si>
    <t>Octubre</t>
  </si>
  <si>
    <t>Noviembre</t>
  </si>
  <si>
    <t>Diciembre</t>
  </si>
  <si>
    <t>PROMEDIO</t>
  </si>
  <si>
    <t>Menores de 18 años</t>
  </si>
  <si>
    <t>Mujer embarazada</t>
  </si>
  <si>
    <t>Madre del menor</t>
  </si>
  <si>
    <t>Inválidos</t>
  </si>
  <si>
    <t>Discapacitado mental</t>
  </si>
  <si>
    <t>TOTAL CAUSANTES</t>
  </si>
  <si>
    <t>N° DE BENEFICIARIOS</t>
  </si>
  <si>
    <t>MONTO EMITIDO  TOTAL (Miles de $)</t>
  </si>
  <si>
    <t>(*)Las cifras incluyen pagos retroactivos.</t>
  </si>
  <si>
    <t>NUMERO DE CAUSANTES DE SUBSIDIOS FAMILIARES EMITIDOS, SEGÚN REGIONES</t>
  </si>
  <si>
    <t>AÑO 2016</t>
  </si>
  <si>
    <t>Región</t>
  </si>
  <si>
    <t>Promedio</t>
  </si>
  <si>
    <t>Arica y Parinacota</t>
  </si>
  <si>
    <t>Tarapacá</t>
  </si>
  <si>
    <t>Antofagasta</t>
  </si>
  <si>
    <t>Atacama</t>
  </si>
  <si>
    <t>Coquimbo</t>
  </si>
  <si>
    <t>Valparaíso</t>
  </si>
  <si>
    <t>Libertador General Bernardo O'Higgins</t>
  </si>
  <si>
    <t>Maule</t>
  </si>
  <si>
    <t>Biobío</t>
  </si>
  <si>
    <t>Araucanía</t>
  </si>
  <si>
    <t>Los Ríos</t>
  </si>
  <si>
    <t>Los Lagos</t>
  </si>
  <si>
    <t>Aysén del General Carlos Ibañez del Campo</t>
  </si>
  <si>
    <t>Magallanes y Antártica Chilena</t>
  </si>
  <si>
    <t>Metropolitana</t>
  </si>
  <si>
    <t>Total</t>
  </si>
  <si>
    <t>NUMERO DE SUBSIDIOS FAMILIARES EMITIDOS SEGÚN TIPO DE CAUSANTES Y REGIONES</t>
  </si>
  <si>
    <t>REGIONES</t>
  </si>
  <si>
    <t>Menor de 18 años</t>
  </si>
  <si>
    <t>Discapacitados mentales</t>
  </si>
  <si>
    <t>EMBARAZADAS</t>
  </si>
  <si>
    <t>MADRES</t>
  </si>
  <si>
    <t>INVALIDOS</t>
  </si>
  <si>
    <t>Discapacitados Mentales</t>
  </si>
  <si>
    <t>TOTAL</t>
  </si>
  <si>
    <t>Total País</t>
  </si>
  <si>
    <t>RECIEN NACIDOS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</si>
</sst>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#,##0_);\(#,##0\)"/>
    <numFmt numFmtId="166" formatCode="_-* #,##0.00\ _P_t_s_-;\-* #,##0.00\ _P_t_s_-;_-* &quot;-&quot;??\ _P_t_s_-;_-@_-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3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4"/>
      </right>
      <top style="double">
        <color theme="4"/>
      </top>
      <bottom style="double">
        <color theme="4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double">
        <color theme="4"/>
      </bottom>
      <diagonal/>
    </border>
    <border>
      <left style="thin">
        <color theme="4"/>
      </left>
      <right/>
      <top style="double">
        <color theme="4"/>
      </top>
      <bottom style="double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/>
      <top style="thin">
        <color theme="4"/>
      </top>
      <bottom style="double">
        <color theme="4"/>
      </bottom>
      <diagonal/>
    </border>
    <border>
      <left/>
      <right style="thin">
        <color theme="3"/>
      </right>
      <top style="double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double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double">
        <color theme="3"/>
      </top>
      <bottom/>
      <diagonal/>
    </border>
    <border>
      <left style="thin">
        <color indexed="64"/>
      </left>
      <right/>
      <top style="double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/>
      <top style="double">
        <color theme="3"/>
      </top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double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double">
        <color theme="3"/>
      </bottom>
      <diagonal/>
    </border>
    <border>
      <left style="thin">
        <color theme="3"/>
      </left>
      <right/>
      <top style="thin">
        <color theme="3"/>
      </top>
      <bottom style="double">
        <color theme="3"/>
      </bottom>
      <diagonal/>
    </border>
    <border>
      <left/>
      <right style="thin">
        <color theme="3"/>
      </right>
      <top style="double">
        <color theme="3"/>
      </top>
      <bottom style="double">
        <color theme="3"/>
      </bottom>
      <diagonal/>
    </border>
    <border>
      <left style="thin">
        <color theme="3"/>
      </left>
      <right style="thin">
        <color theme="3"/>
      </right>
      <top style="double">
        <color theme="3"/>
      </top>
      <bottom style="double">
        <color theme="3"/>
      </bottom>
      <diagonal/>
    </border>
    <border>
      <left style="thin">
        <color theme="3"/>
      </left>
      <right/>
      <top style="double">
        <color theme="3"/>
      </top>
      <bottom style="double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indexed="8"/>
      </left>
      <right style="thin">
        <color indexed="8"/>
      </right>
      <top style="double">
        <color theme="3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2" borderId="1" applyNumberFormat="0" applyFont="0" applyAlignment="0" applyProtection="0"/>
  </cellStyleXfs>
  <cellXfs count="72">
    <xf numFmtId="0" fontId="0" fillId="0" borderId="0" xfId="0"/>
    <xf numFmtId="3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0" fontId="6" fillId="0" borderId="0" xfId="2" applyFont="1" applyFill="1" applyBorder="1" applyAlignment="1" applyProtection="1">
      <alignment vertical="center"/>
    </xf>
    <xf numFmtId="3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64" fontId="3" fillId="0" borderId="4" xfId="1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 vertical="center"/>
    </xf>
    <xf numFmtId="3" fontId="7" fillId="0" borderId="7" xfId="0" applyNumberFormat="1" applyFont="1" applyFill="1" applyBorder="1" applyAlignment="1">
      <alignment horizontal="right" vertical="center"/>
    </xf>
    <xf numFmtId="3" fontId="4" fillId="0" borderId="8" xfId="0" applyNumberFormat="1" applyFont="1" applyFill="1" applyBorder="1" applyAlignment="1">
      <alignment horizontal="right" vertical="center"/>
    </xf>
    <xf numFmtId="3" fontId="7" fillId="0" borderId="9" xfId="0" applyNumberFormat="1" applyFont="1" applyFill="1" applyBorder="1" applyAlignment="1">
      <alignment horizontal="right" vertical="center"/>
    </xf>
    <xf numFmtId="3" fontId="7" fillId="0" borderId="10" xfId="0" applyNumberFormat="1" applyFont="1" applyFill="1" applyBorder="1" applyAlignment="1">
      <alignment vertical="center"/>
    </xf>
    <xf numFmtId="3" fontId="7" fillId="0" borderId="11" xfId="0" applyNumberFormat="1" applyFont="1" applyFill="1" applyBorder="1" applyAlignment="1">
      <alignment horizontal="right" vertical="center"/>
    </xf>
    <xf numFmtId="3" fontId="7" fillId="0" borderId="12" xfId="0" applyNumberFormat="1" applyFont="1" applyFill="1" applyBorder="1" applyAlignment="1">
      <alignment horizontal="right" vertical="center"/>
    </xf>
    <xf numFmtId="0" fontId="7" fillId="0" borderId="10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3" xfId="0" applyNumberFormat="1" applyFont="1" applyFill="1" applyBorder="1" applyAlignment="1">
      <alignment vertical="center"/>
    </xf>
    <xf numFmtId="3" fontId="7" fillId="0" borderId="13" xfId="0" applyNumberFormat="1" applyFont="1" applyFill="1" applyBorder="1" applyAlignment="1">
      <alignment horizontal="right" vertical="center"/>
    </xf>
    <xf numFmtId="3" fontId="7" fillId="0" borderId="14" xfId="0" applyNumberFormat="1" applyFont="1" applyFill="1" applyBorder="1" applyAlignment="1">
      <alignment horizontal="right" vertical="center"/>
    </xf>
    <xf numFmtId="3" fontId="7" fillId="0" borderId="15" xfId="0" applyNumberFormat="1" applyFont="1" applyFill="1" applyBorder="1" applyAlignment="1">
      <alignment horizontal="right" vertical="center"/>
    </xf>
    <xf numFmtId="0" fontId="4" fillId="0" borderId="0" xfId="3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0" fontId="3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3" fontId="3" fillId="0" borderId="16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64" fontId="3" fillId="0" borderId="19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20" xfId="0" applyFont="1" applyFill="1" applyBorder="1" applyAlignment="1" applyProtection="1">
      <alignment horizontal="left" vertical="center"/>
    </xf>
    <xf numFmtId="3" fontId="4" fillId="0" borderId="21" xfId="0" applyNumberFormat="1" applyFont="1" applyFill="1" applyBorder="1" applyAlignment="1">
      <alignment horizontal="right" vertical="center"/>
    </xf>
    <xf numFmtId="164" fontId="4" fillId="0" borderId="21" xfId="1" applyNumberFormat="1" applyFont="1" applyFill="1" applyBorder="1" applyAlignment="1">
      <alignment horizontal="center" vertical="center"/>
    </xf>
    <xf numFmtId="164" fontId="4" fillId="0" borderId="18" xfId="1" applyNumberFormat="1" applyFont="1" applyFill="1" applyBorder="1" applyAlignment="1">
      <alignment horizontal="center" vertical="center"/>
    </xf>
    <xf numFmtId="3" fontId="7" fillId="0" borderId="22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0" fontId="7" fillId="0" borderId="23" xfId="0" applyFont="1" applyFill="1" applyBorder="1" applyAlignment="1" applyProtection="1">
      <alignment horizontal="left" vertical="center"/>
    </xf>
    <xf numFmtId="3" fontId="4" fillId="0" borderId="24" xfId="0" applyNumberFormat="1" applyFont="1" applyFill="1" applyBorder="1" applyAlignment="1">
      <alignment horizontal="right" vertical="center"/>
    </xf>
    <xf numFmtId="164" fontId="4" fillId="0" borderId="24" xfId="1" applyNumberFormat="1" applyFont="1" applyFill="1" applyBorder="1" applyAlignment="1">
      <alignment horizontal="center" vertical="center"/>
    </xf>
    <xf numFmtId="3" fontId="7" fillId="0" borderId="25" xfId="0" applyNumberFormat="1" applyFont="1" applyFill="1" applyBorder="1" applyAlignment="1">
      <alignment horizontal="right" vertical="center"/>
    </xf>
    <xf numFmtId="3" fontId="3" fillId="0" borderId="26" xfId="0" applyNumberFormat="1" applyFont="1" applyFill="1" applyBorder="1" applyAlignment="1">
      <alignment horizontal="center" vertical="center"/>
    </xf>
    <xf numFmtId="3" fontId="8" fillId="0" borderId="27" xfId="0" applyNumberFormat="1" applyFont="1" applyFill="1" applyBorder="1" applyAlignment="1">
      <alignment horizontal="right" vertical="center"/>
    </xf>
    <xf numFmtId="3" fontId="8" fillId="0" borderId="28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vertical="center"/>
    </xf>
    <xf numFmtId="17" fontId="3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3" fontId="3" fillId="0" borderId="29" xfId="0" applyNumberFormat="1" applyFont="1" applyFill="1" applyBorder="1" applyAlignment="1">
      <alignment horizontal="center" vertical="center" wrapText="1"/>
    </xf>
    <xf numFmtId="3" fontId="3" fillId="0" borderId="30" xfId="0" applyNumberFormat="1" applyFont="1" applyFill="1" applyBorder="1" applyAlignment="1">
      <alignment horizontal="center" vertical="center" wrapText="1"/>
    </xf>
    <xf numFmtId="3" fontId="3" fillId="0" borderId="31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right" vertical="center"/>
    </xf>
    <xf numFmtId="165" fontId="4" fillId="0" borderId="21" xfId="0" applyNumberFormat="1" applyFont="1" applyFill="1" applyBorder="1" applyAlignment="1" applyProtection="1">
      <alignment horizontal="right" vertical="center"/>
    </xf>
    <xf numFmtId="3" fontId="8" fillId="0" borderId="32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/>
    <xf numFmtId="3" fontId="8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/>
    <xf numFmtId="0" fontId="4" fillId="0" borderId="0" xfId="0" applyFont="1" applyFill="1" applyBorder="1" applyAlignment="1">
      <alignment vertical="center"/>
    </xf>
    <xf numFmtId="3" fontId="4" fillId="0" borderId="0" xfId="4" applyNumberFormat="1" applyFont="1" applyFill="1" applyBorder="1"/>
    <xf numFmtId="165" fontId="4" fillId="0" borderId="0" xfId="0" applyNumberFormat="1" applyFont="1" applyFill="1" applyBorder="1" applyAlignment="1" applyProtection="1">
      <alignment horizontal="right" vertical="center"/>
    </xf>
    <xf numFmtId="3" fontId="8" fillId="0" borderId="0" xfId="0" applyNumberFormat="1" applyFont="1" applyFill="1" applyBorder="1" applyAlignment="1"/>
    <xf numFmtId="3" fontId="8" fillId="0" borderId="0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 wrapText="1"/>
    </xf>
    <xf numFmtId="3" fontId="8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 applyProtection="1">
      <alignment horizontal="left"/>
    </xf>
    <xf numFmtId="165" fontId="4" fillId="0" borderId="0" xfId="0" applyNumberFormat="1" applyFont="1" applyFill="1" applyBorder="1" applyAlignment="1" applyProtection="1">
      <alignment vertical="center"/>
    </xf>
    <xf numFmtId="164" fontId="2" fillId="0" borderId="33" xfId="0" applyNumberFormat="1" applyFont="1" applyFill="1" applyBorder="1" applyAlignment="1" applyProtection="1">
      <alignment vertical="center"/>
    </xf>
    <xf numFmtId="164" fontId="2" fillId="0" borderId="34" xfId="0" applyNumberFormat="1" applyFont="1" applyFill="1" applyBorder="1" applyAlignment="1" applyProtection="1">
      <alignment vertical="center"/>
    </xf>
    <xf numFmtId="164" fontId="2" fillId="0" borderId="35" xfId="0" applyNumberFormat="1" applyFont="1" applyFill="1" applyBorder="1" applyAlignment="1" applyProtection="1">
      <alignment vertical="center"/>
    </xf>
  </cellXfs>
  <cellStyles count="28">
    <cellStyle name="Hipervínculo" xfId="2" builtinId="8"/>
    <cellStyle name="Millares" xfId="1" builtinId="3"/>
    <cellStyle name="Millares 2" xfId="5"/>
    <cellStyle name="Millares 6" xfId="6"/>
    <cellStyle name="Normal" xfId="0" builtinId="0"/>
    <cellStyle name="Normal 10" xfId="7"/>
    <cellStyle name="Normal 11" xfId="8"/>
    <cellStyle name="Normal 12" xfId="9"/>
    <cellStyle name="Normal 13" xfId="10"/>
    <cellStyle name="Normal 14" xfId="11"/>
    <cellStyle name="Normal 15" xfId="12"/>
    <cellStyle name="Normal 16" xfId="13"/>
    <cellStyle name="Normal 17" xfId="14"/>
    <cellStyle name="Normal 18" xfId="15"/>
    <cellStyle name="Normal 19" xfId="16"/>
    <cellStyle name="Normal 2" xfId="3"/>
    <cellStyle name="Normal 20" xfId="17"/>
    <cellStyle name="Normal 21" xfId="18"/>
    <cellStyle name="Normal 3" xfId="19"/>
    <cellStyle name="Normal 3 2" xfId="4"/>
    <cellStyle name="Normal 4" xfId="20"/>
    <cellStyle name="Normal 4 2" xfId="21"/>
    <cellStyle name="Normal 5" xfId="22"/>
    <cellStyle name="Normal 6" xfId="23"/>
    <cellStyle name="Normal 7" xfId="24"/>
    <cellStyle name="Normal 8" xfId="25"/>
    <cellStyle name="Normal 9" xfId="26"/>
    <cellStyle name="Notas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%20mensuales%20201607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-MAT"/>
      <sheetName val="DIAS-MAT"/>
      <sheetName val="PPP-EXT"/>
      <sheetName val="PPP-TRA"/>
      <sheetName val="NºAFAM"/>
      <sheetName val="GASTO-AFAM"/>
      <sheetName val="SUF"/>
      <sheetName val="SUF COMU"/>
      <sheetName val="SDM"/>
      <sheetName val="BODAS DE ORO"/>
      <sheetName val="CESANT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86"/>
  <sheetViews>
    <sheetView showGridLines="0" tabSelected="1" zoomScale="90" zoomScaleNormal="90" workbookViewId="0">
      <selection activeCell="R15" sqref="R15"/>
    </sheetView>
  </sheetViews>
  <sheetFormatPr baseColWidth="10" defaultColWidth="4.5703125" defaultRowHeight="12.75" x14ac:dyDescent="0.2"/>
  <cols>
    <col min="1" max="1" width="4.5703125" style="2" customWidth="1"/>
    <col min="2" max="2" width="33.7109375" style="2" customWidth="1"/>
    <col min="3" max="3" width="13" style="2" customWidth="1"/>
    <col min="4" max="4" width="14.42578125" style="2" bestFit="1" customWidth="1"/>
    <col min="5" max="5" width="13.28515625" style="2" bestFit="1" customWidth="1"/>
    <col min="6" max="6" width="13.42578125" style="2" bestFit="1" customWidth="1"/>
    <col min="7" max="7" width="14" style="2" bestFit="1" customWidth="1"/>
    <col min="8" max="8" width="12.28515625" style="2" customWidth="1"/>
    <col min="9" max="9" width="11.5703125" style="2" customWidth="1"/>
    <col min="10" max="10" width="14.7109375" style="2" bestFit="1" customWidth="1"/>
    <col min="11" max="11" width="14" style="2" bestFit="1" customWidth="1"/>
    <col min="12" max="12" width="11.5703125" style="2" customWidth="1"/>
    <col min="13" max="13" width="12.7109375" style="2" bestFit="1" customWidth="1"/>
    <col min="14" max="14" width="13.42578125" style="2" bestFit="1" customWidth="1"/>
    <col min="15" max="15" width="13.140625" style="2" bestFit="1" customWidth="1"/>
    <col min="16" max="16" width="16.28515625" style="2" customWidth="1"/>
    <col min="17" max="16384" width="4.5703125" style="2"/>
  </cols>
  <sheetData>
    <row r="2" spans="2:15" ht="19.5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8.75" customHeight="1" x14ac:dyDescent="0.2">
      <c r="B3" s="3">
        <v>2016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ht="13.5" thickBot="1" x14ac:dyDescent="0.25">
      <c r="B4" s="4"/>
    </row>
    <row r="5" spans="2:15" ht="14.25" thickTop="1" thickBot="1" x14ac:dyDescent="0.25">
      <c r="B5" s="5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7" t="s">
        <v>14</v>
      </c>
    </row>
    <row r="6" spans="2:15" ht="13.5" thickTop="1" x14ac:dyDescent="0.2">
      <c r="B6" s="8" t="s">
        <v>15</v>
      </c>
      <c r="C6" s="9">
        <v>1275696</v>
      </c>
      <c r="D6" s="9">
        <v>1285934</v>
      </c>
      <c r="E6" s="9">
        <v>1287976</v>
      </c>
      <c r="F6" s="9">
        <v>1291537</v>
      </c>
      <c r="G6" s="9">
        <v>1288393</v>
      </c>
      <c r="H6" s="9">
        <v>1286006</v>
      </c>
      <c r="I6" s="9">
        <v>1294154</v>
      </c>
      <c r="J6" s="9"/>
      <c r="K6" s="9"/>
      <c r="L6" s="9"/>
      <c r="M6" s="9"/>
      <c r="N6" s="9"/>
      <c r="O6" s="10">
        <f>AVERAGE(C6:N6)</f>
        <v>1287099.4285714286</v>
      </c>
    </row>
    <row r="7" spans="2:15" x14ac:dyDescent="0.2">
      <c r="B7" s="8" t="s">
        <v>16</v>
      </c>
      <c r="C7" s="9">
        <v>4465</v>
      </c>
      <c r="D7" s="9">
        <v>4476</v>
      </c>
      <c r="E7" s="9">
        <v>3892</v>
      </c>
      <c r="F7" s="9">
        <v>3573</v>
      </c>
      <c r="G7" s="9">
        <v>4057</v>
      </c>
      <c r="H7" s="9">
        <v>3947</v>
      </c>
      <c r="I7" s="9">
        <v>4279</v>
      </c>
      <c r="J7" s="9"/>
      <c r="K7" s="9"/>
      <c r="L7" s="9"/>
      <c r="M7" s="9"/>
      <c r="N7" s="9"/>
      <c r="O7" s="10">
        <f t="shared" ref="O7:O13" si="0">AVERAGE(C7:N7)</f>
        <v>4098.4285714285716</v>
      </c>
    </row>
    <row r="8" spans="2:15" x14ac:dyDescent="0.2">
      <c r="B8" s="8" t="s">
        <v>17</v>
      </c>
      <c r="C8" s="9">
        <v>705547</v>
      </c>
      <c r="D8" s="9">
        <v>705899</v>
      </c>
      <c r="E8" s="9">
        <f>706746+70</f>
        <v>706816</v>
      </c>
      <c r="F8" s="9">
        <v>710159</v>
      </c>
      <c r="G8" s="9">
        <f>708067+44</f>
        <v>708111</v>
      </c>
      <c r="H8" s="9">
        <v>704796</v>
      </c>
      <c r="I8" s="9">
        <v>708467</v>
      </c>
      <c r="J8" s="9"/>
      <c r="K8" s="9"/>
      <c r="L8" s="9"/>
      <c r="M8" s="9"/>
      <c r="N8" s="9"/>
      <c r="O8" s="10">
        <f t="shared" si="0"/>
        <v>707113.57142857148</v>
      </c>
    </row>
    <row r="9" spans="2:15" x14ac:dyDescent="0.2">
      <c r="B9" s="8" t="s">
        <v>18</v>
      </c>
      <c r="C9" s="9">
        <v>3193</v>
      </c>
      <c r="D9" s="9">
        <v>3208</v>
      </c>
      <c r="E9" s="9">
        <f>3212+2</f>
        <v>3214</v>
      </c>
      <c r="F9" s="9">
        <v>3204</v>
      </c>
      <c r="G9" s="9">
        <v>3221</v>
      </c>
      <c r="H9" s="9">
        <v>3217</v>
      </c>
      <c r="I9" s="9">
        <v>3240</v>
      </c>
      <c r="J9" s="9"/>
      <c r="K9" s="9"/>
      <c r="L9" s="9"/>
      <c r="M9" s="9"/>
      <c r="N9" s="9"/>
      <c r="O9" s="10">
        <f t="shared" si="0"/>
        <v>3213.8571428571427</v>
      </c>
    </row>
    <row r="10" spans="2:15" x14ac:dyDescent="0.2">
      <c r="B10" s="8" t="s">
        <v>19</v>
      </c>
      <c r="C10" s="11">
        <v>709</v>
      </c>
      <c r="D10" s="11">
        <v>731</v>
      </c>
      <c r="E10" s="11">
        <v>733</v>
      </c>
      <c r="F10" s="11">
        <v>749</v>
      </c>
      <c r="G10" s="11">
        <v>777</v>
      </c>
      <c r="H10" s="11">
        <v>818</v>
      </c>
      <c r="I10" s="11">
        <v>862</v>
      </c>
      <c r="J10" s="11"/>
      <c r="K10" s="11"/>
      <c r="L10" s="11"/>
      <c r="M10" s="11"/>
      <c r="N10" s="11"/>
      <c r="O10" s="12">
        <f t="shared" si="0"/>
        <v>768.42857142857144</v>
      </c>
    </row>
    <row r="11" spans="2:15" ht="19.5" customHeight="1" x14ac:dyDescent="0.2">
      <c r="B11" s="13" t="s">
        <v>20</v>
      </c>
      <c r="C11" s="14">
        <f t="shared" ref="C11:I11" si="1">SUM(C6:C10)</f>
        <v>1989610</v>
      </c>
      <c r="D11" s="14">
        <f t="shared" si="1"/>
        <v>2000248</v>
      </c>
      <c r="E11" s="14">
        <f t="shared" si="1"/>
        <v>2002631</v>
      </c>
      <c r="F11" s="14">
        <f t="shared" si="1"/>
        <v>2009222</v>
      </c>
      <c r="G11" s="14">
        <f t="shared" si="1"/>
        <v>2004559</v>
      </c>
      <c r="H11" s="14">
        <f t="shared" si="1"/>
        <v>1998784</v>
      </c>
      <c r="I11" s="14">
        <f t="shared" si="1"/>
        <v>2011002</v>
      </c>
      <c r="J11" s="14"/>
      <c r="K11" s="14"/>
      <c r="L11" s="14"/>
      <c r="M11" s="14"/>
      <c r="N11" s="14"/>
      <c r="O11" s="15">
        <f t="shared" si="0"/>
        <v>2002293.7142857143</v>
      </c>
    </row>
    <row r="12" spans="2:15" s="17" customFormat="1" x14ac:dyDescent="0.2">
      <c r="B12" s="16" t="s">
        <v>21</v>
      </c>
      <c r="C12" s="14">
        <v>814423</v>
      </c>
      <c r="D12" s="14">
        <v>816025</v>
      </c>
      <c r="E12" s="14">
        <f>816070+239</f>
        <v>816309</v>
      </c>
      <c r="F12" s="14">
        <v>818039</v>
      </c>
      <c r="G12" s="14">
        <f>817517+87</f>
        <v>817604</v>
      </c>
      <c r="H12" s="14">
        <f>814988+7</f>
        <v>814995</v>
      </c>
      <c r="I12" s="14">
        <v>818523</v>
      </c>
      <c r="J12" s="14"/>
      <c r="K12" s="14"/>
      <c r="L12" s="14"/>
      <c r="M12" s="14"/>
      <c r="N12" s="14"/>
      <c r="O12" s="15">
        <f t="shared" si="0"/>
        <v>816559.71428571432</v>
      </c>
    </row>
    <row r="13" spans="2:15" ht="13.5" thickBot="1" x14ac:dyDescent="0.25">
      <c r="B13" s="18" t="s">
        <v>22</v>
      </c>
      <c r="C13" s="19">
        <v>20635296</v>
      </c>
      <c r="D13" s="20">
        <v>20740906</v>
      </c>
      <c r="E13" s="20">
        <v>20727252</v>
      </c>
      <c r="F13" s="20">
        <v>20787638</v>
      </c>
      <c r="G13" s="20">
        <v>20792747</v>
      </c>
      <c r="H13" s="20">
        <v>20736899</v>
      </c>
      <c r="I13" s="20">
        <v>20865525</v>
      </c>
      <c r="J13" s="20"/>
      <c r="K13" s="20"/>
      <c r="L13" s="20"/>
      <c r="M13" s="20"/>
      <c r="N13" s="20"/>
      <c r="O13" s="21">
        <f t="shared" si="0"/>
        <v>20755180.428571429</v>
      </c>
    </row>
    <row r="14" spans="2:15" ht="26.25" customHeight="1" thickTop="1" x14ac:dyDescent="0.2">
      <c r="B14" s="22" t="s">
        <v>23</v>
      </c>
      <c r="C14" s="23"/>
      <c r="D14" s="23"/>
      <c r="E14" s="23"/>
    </row>
    <row r="15" spans="2:15" x14ac:dyDescent="0.2">
      <c r="B15" s="24" t="s">
        <v>24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2:15" x14ac:dyDescent="0.2">
      <c r="B16" s="24" t="s">
        <v>25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2:15" ht="13.5" thickBot="1" x14ac:dyDescent="0.25"/>
    <row r="18" spans="2:15" s="30" customFormat="1" ht="14.25" thickTop="1" thickBot="1" x14ac:dyDescent="0.25">
      <c r="B18" s="26" t="s">
        <v>26</v>
      </c>
      <c r="C18" s="27" t="s">
        <v>2</v>
      </c>
      <c r="D18" s="27" t="s">
        <v>3</v>
      </c>
      <c r="E18" s="6" t="s">
        <v>4</v>
      </c>
      <c r="F18" s="6" t="s">
        <v>5</v>
      </c>
      <c r="G18" s="6" t="s">
        <v>6</v>
      </c>
      <c r="H18" s="6" t="s">
        <v>7</v>
      </c>
      <c r="I18" s="28" t="s">
        <v>8</v>
      </c>
      <c r="J18" s="28" t="s">
        <v>9</v>
      </c>
      <c r="K18" s="28" t="s">
        <v>10</v>
      </c>
      <c r="L18" s="28" t="s">
        <v>11</v>
      </c>
      <c r="M18" s="28" t="s">
        <v>12</v>
      </c>
      <c r="N18" s="28" t="s">
        <v>13</v>
      </c>
      <c r="O18" s="29" t="s">
        <v>27</v>
      </c>
    </row>
    <row r="19" spans="2:15" ht="18" customHeight="1" thickTop="1" x14ac:dyDescent="0.2">
      <c r="B19" s="31" t="s">
        <v>28</v>
      </c>
      <c r="C19" s="32">
        <v>25939</v>
      </c>
      <c r="D19" s="33">
        <v>26110</v>
      </c>
      <c r="E19" s="33">
        <v>26252</v>
      </c>
      <c r="F19" s="33">
        <v>26378</v>
      </c>
      <c r="G19" s="33">
        <v>26264</v>
      </c>
      <c r="H19" s="33">
        <v>26282</v>
      </c>
      <c r="I19" s="34">
        <v>26395</v>
      </c>
      <c r="J19" s="34"/>
      <c r="K19" s="34"/>
      <c r="L19" s="34"/>
      <c r="M19" s="34"/>
      <c r="N19" s="34"/>
      <c r="O19" s="35">
        <f>AVERAGE(C19:N19)</f>
        <v>26231.428571428572</v>
      </c>
    </row>
    <row r="20" spans="2:15" ht="18" customHeight="1" x14ac:dyDescent="0.2">
      <c r="B20" s="31" t="s">
        <v>29</v>
      </c>
      <c r="C20" s="32">
        <v>33957</v>
      </c>
      <c r="D20" s="33">
        <v>34167</v>
      </c>
      <c r="E20" s="33">
        <v>34135</v>
      </c>
      <c r="F20" s="33">
        <v>34240</v>
      </c>
      <c r="G20" s="33">
        <v>34322</v>
      </c>
      <c r="H20" s="33">
        <v>33952</v>
      </c>
      <c r="I20" s="33">
        <v>34029</v>
      </c>
      <c r="J20" s="33"/>
      <c r="K20" s="33"/>
      <c r="L20" s="33"/>
      <c r="M20" s="33"/>
      <c r="N20" s="33"/>
      <c r="O20" s="36">
        <f t="shared" ref="O20:O33" si="2">AVERAGE(C20:N20)</f>
        <v>34114.571428571428</v>
      </c>
    </row>
    <row r="21" spans="2:15" ht="18" customHeight="1" x14ac:dyDescent="0.2">
      <c r="B21" s="31" t="s">
        <v>30</v>
      </c>
      <c r="C21" s="32">
        <v>21564</v>
      </c>
      <c r="D21" s="33">
        <v>21782</v>
      </c>
      <c r="E21" s="33">
        <v>21831</v>
      </c>
      <c r="F21" s="33">
        <v>21940</v>
      </c>
      <c r="G21" s="33">
        <v>22088</v>
      </c>
      <c r="H21" s="33">
        <v>22015</v>
      </c>
      <c r="I21" s="33">
        <v>22229</v>
      </c>
      <c r="J21" s="33"/>
      <c r="K21" s="33"/>
      <c r="L21" s="33"/>
      <c r="M21" s="33"/>
      <c r="N21" s="33"/>
      <c r="O21" s="36">
        <f t="shared" si="2"/>
        <v>21921.285714285714</v>
      </c>
    </row>
    <row r="22" spans="2:15" ht="18" customHeight="1" x14ac:dyDescent="0.2">
      <c r="B22" s="31" t="s">
        <v>31</v>
      </c>
      <c r="C22" s="32">
        <v>34516</v>
      </c>
      <c r="D22" s="33">
        <v>34818</v>
      </c>
      <c r="E22" s="33">
        <v>35071</v>
      </c>
      <c r="F22" s="33">
        <v>35330</v>
      </c>
      <c r="G22" s="33">
        <v>34268</v>
      </c>
      <c r="H22" s="33">
        <v>33470</v>
      </c>
      <c r="I22" s="33">
        <v>34153</v>
      </c>
      <c r="J22" s="33"/>
      <c r="K22" s="33"/>
      <c r="L22" s="33"/>
      <c r="M22" s="33"/>
      <c r="N22" s="33"/>
      <c r="O22" s="36">
        <f t="shared" si="2"/>
        <v>34518</v>
      </c>
    </row>
    <row r="23" spans="2:15" ht="18" customHeight="1" x14ac:dyDescent="0.2">
      <c r="B23" s="31" t="s">
        <v>32</v>
      </c>
      <c r="C23" s="32">
        <v>95802</v>
      </c>
      <c r="D23" s="33">
        <v>96496</v>
      </c>
      <c r="E23" s="33">
        <v>96676</v>
      </c>
      <c r="F23" s="33">
        <v>96899</v>
      </c>
      <c r="G23" s="33">
        <v>96719</v>
      </c>
      <c r="H23" s="33">
        <v>96372</v>
      </c>
      <c r="I23" s="33">
        <v>96947</v>
      </c>
      <c r="J23" s="33"/>
      <c r="K23" s="33"/>
      <c r="L23" s="33"/>
      <c r="M23" s="33"/>
      <c r="N23" s="33"/>
      <c r="O23" s="36">
        <f t="shared" si="2"/>
        <v>96558.71428571429</v>
      </c>
    </row>
    <row r="24" spans="2:15" ht="18" customHeight="1" x14ac:dyDescent="0.2">
      <c r="B24" s="31" t="s">
        <v>33</v>
      </c>
      <c r="C24" s="32">
        <v>192392</v>
      </c>
      <c r="D24" s="33">
        <v>193444</v>
      </c>
      <c r="E24" s="33">
        <v>193623</v>
      </c>
      <c r="F24" s="33">
        <v>194319</v>
      </c>
      <c r="G24" s="33">
        <v>193944</v>
      </c>
      <c r="H24" s="33">
        <v>193126</v>
      </c>
      <c r="I24" s="33">
        <v>194520</v>
      </c>
      <c r="J24" s="33"/>
      <c r="K24" s="33"/>
      <c r="L24" s="33"/>
      <c r="M24" s="33"/>
      <c r="N24" s="33"/>
      <c r="O24" s="36">
        <f t="shared" si="2"/>
        <v>193624</v>
      </c>
    </row>
    <row r="25" spans="2:15" ht="18" customHeight="1" x14ac:dyDescent="0.2">
      <c r="B25" s="31" t="s">
        <v>34</v>
      </c>
      <c r="C25" s="32">
        <v>111354</v>
      </c>
      <c r="D25" s="33">
        <v>111992</v>
      </c>
      <c r="E25" s="33">
        <v>112021</v>
      </c>
      <c r="F25" s="33">
        <v>112559</v>
      </c>
      <c r="G25" s="33">
        <v>112041</v>
      </c>
      <c r="H25" s="33">
        <v>111874</v>
      </c>
      <c r="I25" s="33">
        <v>112496</v>
      </c>
      <c r="J25" s="33"/>
      <c r="K25" s="33"/>
      <c r="L25" s="33"/>
      <c r="M25" s="33"/>
      <c r="N25" s="33"/>
      <c r="O25" s="36">
        <f t="shared" si="2"/>
        <v>112048.14285714286</v>
      </c>
    </row>
    <row r="26" spans="2:15" ht="18" customHeight="1" x14ac:dyDescent="0.2">
      <c r="B26" s="31" t="s">
        <v>35</v>
      </c>
      <c r="C26" s="32">
        <v>175121</v>
      </c>
      <c r="D26" s="33">
        <v>175762</v>
      </c>
      <c r="E26" s="33">
        <v>175971</v>
      </c>
      <c r="F26" s="33">
        <v>176316</v>
      </c>
      <c r="G26" s="33">
        <v>175876</v>
      </c>
      <c r="H26" s="33">
        <v>175918</v>
      </c>
      <c r="I26" s="33">
        <v>176754</v>
      </c>
      <c r="J26" s="33"/>
      <c r="K26" s="33"/>
      <c r="L26" s="33"/>
      <c r="M26" s="33"/>
      <c r="N26" s="33"/>
      <c r="O26" s="36">
        <f t="shared" si="2"/>
        <v>175959.71428571429</v>
      </c>
    </row>
    <row r="27" spans="2:15" ht="18" customHeight="1" x14ac:dyDescent="0.2">
      <c r="B27" s="31" t="s">
        <v>36</v>
      </c>
      <c r="C27" s="32">
        <v>305826</v>
      </c>
      <c r="D27" s="33">
        <v>306736</v>
      </c>
      <c r="E27" s="33">
        <v>307017</v>
      </c>
      <c r="F27" s="33">
        <v>307769</v>
      </c>
      <c r="G27" s="33">
        <v>307108</v>
      </c>
      <c r="H27" s="33">
        <v>306626</v>
      </c>
      <c r="I27" s="33">
        <v>307794</v>
      </c>
      <c r="J27" s="33"/>
      <c r="K27" s="33"/>
      <c r="L27" s="33"/>
      <c r="M27" s="33"/>
      <c r="N27" s="33"/>
      <c r="O27" s="36">
        <f t="shared" si="2"/>
        <v>306982.28571428574</v>
      </c>
    </row>
    <row r="28" spans="2:15" ht="18" customHeight="1" x14ac:dyDescent="0.2">
      <c r="B28" s="31" t="s">
        <v>37</v>
      </c>
      <c r="C28" s="32">
        <v>199669</v>
      </c>
      <c r="D28" s="33">
        <v>200707</v>
      </c>
      <c r="E28" s="33">
        <v>200358</v>
      </c>
      <c r="F28" s="33">
        <v>201076</v>
      </c>
      <c r="G28" s="33">
        <v>200677</v>
      </c>
      <c r="H28" s="33">
        <v>200472</v>
      </c>
      <c r="I28" s="33">
        <v>201253</v>
      </c>
      <c r="J28" s="33"/>
      <c r="K28" s="33"/>
      <c r="L28" s="33"/>
      <c r="M28" s="33"/>
      <c r="N28" s="33"/>
      <c r="O28" s="36">
        <f t="shared" si="2"/>
        <v>200601.71428571429</v>
      </c>
    </row>
    <row r="29" spans="2:15" ht="18" customHeight="1" x14ac:dyDescent="0.2">
      <c r="B29" s="31" t="s">
        <v>38</v>
      </c>
      <c r="C29" s="32">
        <v>72115</v>
      </c>
      <c r="D29" s="33">
        <v>72332</v>
      </c>
      <c r="E29" s="33">
        <v>72371</v>
      </c>
      <c r="F29" s="33">
        <v>72600</v>
      </c>
      <c r="G29" s="33">
        <v>72152</v>
      </c>
      <c r="H29" s="33">
        <v>71964</v>
      </c>
      <c r="I29" s="33">
        <v>72182</v>
      </c>
      <c r="J29" s="33"/>
      <c r="K29" s="33"/>
      <c r="L29" s="33"/>
      <c r="M29" s="33"/>
      <c r="N29" s="33"/>
      <c r="O29" s="36">
        <f t="shared" si="2"/>
        <v>72245.142857142855</v>
      </c>
    </row>
    <row r="30" spans="2:15" ht="18" customHeight="1" x14ac:dyDescent="0.2">
      <c r="B30" s="31" t="s">
        <v>39</v>
      </c>
      <c r="C30" s="32">
        <v>138144</v>
      </c>
      <c r="D30" s="33">
        <v>138454</v>
      </c>
      <c r="E30" s="33">
        <v>138080</v>
      </c>
      <c r="F30" s="33">
        <v>138962</v>
      </c>
      <c r="G30" s="33">
        <v>138833</v>
      </c>
      <c r="H30" s="33">
        <v>138751</v>
      </c>
      <c r="I30" s="33">
        <v>139394</v>
      </c>
      <c r="J30" s="33"/>
      <c r="K30" s="33"/>
      <c r="L30" s="33"/>
      <c r="M30" s="33"/>
      <c r="N30" s="33"/>
      <c r="O30" s="36">
        <f t="shared" si="2"/>
        <v>138659.71428571429</v>
      </c>
    </row>
    <row r="31" spans="2:15" ht="18" customHeight="1" x14ac:dyDescent="0.2">
      <c r="B31" s="31" t="s">
        <v>40</v>
      </c>
      <c r="C31" s="32">
        <v>18270</v>
      </c>
      <c r="D31" s="33">
        <v>18409</v>
      </c>
      <c r="E31" s="33">
        <v>18499</v>
      </c>
      <c r="F31" s="33">
        <v>18547</v>
      </c>
      <c r="G31" s="33">
        <v>18438</v>
      </c>
      <c r="H31" s="33">
        <v>18248</v>
      </c>
      <c r="I31" s="33">
        <v>18458</v>
      </c>
      <c r="J31" s="33"/>
      <c r="K31" s="33"/>
      <c r="L31" s="33"/>
      <c r="M31" s="33"/>
      <c r="N31" s="33"/>
      <c r="O31" s="36">
        <f t="shared" si="2"/>
        <v>18409.857142857141</v>
      </c>
    </row>
    <row r="32" spans="2:15" ht="18" customHeight="1" x14ac:dyDescent="0.2">
      <c r="B32" s="31" t="s">
        <v>41</v>
      </c>
      <c r="C32" s="32">
        <v>10230</v>
      </c>
      <c r="D32" s="33">
        <v>10237</v>
      </c>
      <c r="E32" s="33">
        <v>10227</v>
      </c>
      <c r="F32" s="33">
        <v>10208</v>
      </c>
      <c r="G32" s="33">
        <v>10205</v>
      </c>
      <c r="H32" s="33">
        <v>10292</v>
      </c>
      <c r="I32" s="33">
        <v>10393</v>
      </c>
      <c r="J32" s="33"/>
      <c r="K32" s="33"/>
      <c r="L32" s="33"/>
      <c r="M32" s="33"/>
      <c r="N32" s="33"/>
      <c r="O32" s="37">
        <f t="shared" si="2"/>
        <v>10256</v>
      </c>
    </row>
    <row r="33" spans="2:15" ht="18" customHeight="1" x14ac:dyDescent="0.2">
      <c r="B33" s="38" t="s">
        <v>42</v>
      </c>
      <c r="C33" s="39">
        <v>554711</v>
      </c>
      <c r="D33" s="40">
        <v>558802</v>
      </c>
      <c r="E33" s="40">
        <v>560499</v>
      </c>
      <c r="F33" s="40">
        <v>562079</v>
      </c>
      <c r="G33" s="40">
        <v>561624</v>
      </c>
      <c r="H33" s="40">
        <v>559422</v>
      </c>
      <c r="I33" s="40">
        <v>564005</v>
      </c>
      <c r="J33" s="40"/>
      <c r="K33" s="40"/>
      <c r="L33" s="40"/>
      <c r="M33" s="40"/>
      <c r="N33" s="40"/>
      <c r="O33" s="41">
        <f t="shared" si="2"/>
        <v>560163.14285714284</v>
      </c>
    </row>
    <row r="34" spans="2:15" ht="18" customHeight="1" thickBot="1" x14ac:dyDescent="0.25">
      <c r="B34" s="42" t="s">
        <v>43</v>
      </c>
      <c r="C34" s="43">
        <f>SUM(C19:C33)</f>
        <v>1989610</v>
      </c>
      <c r="D34" s="43">
        <f t="shared" ref="D34:I34" si="3">SUM(D19:D33)</f>
        <v>2000248</v>
      </c>
      <c r="E34" s="43">
        <f t="shared" si="3"/>
        <v>2002631</v>
      </c>
      <c r="F34" s="43">
        <f t="shared" si="3"/>
        <v>2009222</v>
      </c>
      <c r="G34" s="43">
        <f t="shared" si="3"/>
        <v>2004559</v>
      </c>
      <c r="H34" s="43">
        <f t="shared" si="3"/>
        <v>1998784</v>
      </c>
      <c r="I34" s="43">
        <f t="shared" si="3"/>
        <v>2011002</v>
      </c>
      <c r="J34" s="43"/>
      <c r="K34" s="43"/>
      <c r="L34" s="43"/>
      <c r="M34" s="43"/>
      <c r="N34" s="43"/>
      <c r="O34" s="44">
        <f>SUM(O19:O33)</f>
        <v>2002293.7142857146</v>
      </c>
    </row>
    <row r="35" spans="2:15" ht="13.5" thickTop="1" x14ac:dyDescent="0.2">
      <c r="B35" s="22" t="s">
        <v>23</v>
      </c>
    </row>
    <row r="36" spans="2:15" x14ac:dyDescent="0.2">
      <c r="B36" s="45" t="s">
        <v>44</v>
      </c>
      <c r="C36" s="45"/>
      <c r="D36" s="45"/>
      <c r="E36" s="45"/>
      <c r="F36" s="45"/>
      <c r="G36" s="45"/>
      <c r="H36" s="45"/>
      <c r="I36" s="46"/>
      <c r="J36" s="46"/>
      <c r="K36" s="46"/>
      <c r="L36" s="46"/>
    </row>
    <row r="37" spans="2:15" ht="13.5" thickBot="1" x14ac:dyDescent="0.25">
      <c r="B37" s="47">
        <v>42370</v>
      </c>
      <c r="C37" s="47"/>
      <c r="D37" s="47"/>
      <c r="E37" s="47"/>
      <c r="F37" s="47"/>
      <c r="G37" s="47"/>
      <c r="H37" s="47"/>
      <c r="I37" s="48"/>
      <c r="J37" s="46"/>
      <c r="K37" s="46"/>
      <c r="L37" s="46"/>
    </row>
    <row r="38" spans="2:15" ht="33.75" customHeight="1" thickTop="1" thickBot="1" x14ac:dyDescent="0.25">
      <c r="B38" s="49" t="s">
        <v>45</v>
      </c>
      <c r="C38" s="50" t="s">
        <v>46</v>
      </c>
      <c r="D38" s="50" t="s">
        <v>16</v>
      </c>
      <c r="E38" s="50" t="s">
        <v>17</v>
      </c>
      <c r="F38" s="50" t="s">
        <v>18</v>
      </c>
      <c r="G38" s="50" t="s">
        <v>47</v>
      </c>
      <c r="H38" s="51" t="s">
        <v>43</v>
      </c>
      <c r="I38" s="52"/>
      <c r="J38" s="46"/>
      <c r="K38" s="46"/>
      <c r="L38" s="46"/>
    </row>
    <row r="39" spans="2:15" ht="13.5" thickTop="1" x14ac:dyDescent="0.2">
      <c r="B39" s="31" t="s">
        <v>28</v>
      </c>
      <c r="C39" s="53">
        <v>17045</v>
      </c>
      <c r="D39" s="53">
        <v>87</v>
      </c>
      <c r="E39" s="53">
        <v>8763</v>
      </c>
      <c r="F39" s="53">
        <v>43</v>
      </c>
      <c r="G39" s="53">
        <v>1</v>
      </c>
      <c r="H39" s="54">
        <f t="shared" ref="H39:H53" si="4">SUM(C39:G39)</f>
        <v>25939</v>
      </c>
      <c r="I39" s="55"/>
      <c r="K39" s="56"/>
      <c r="L39" s="46"/>
    </row>
    <row r="40" spans="2:15" x14ac:dyDescent="0.2">
      <c r="B40" s="31" t="s">
        <v>29</v>
      </c>
      <c r="C40" s="53">
        <v>22203</v>
      </c>
      <c r="D40" s="53">
        <v>56</v>
      </c>
      <c r="E40" s="53">
        <v>11629</v>
      </c>
      <c r="F40" s="53">
        <v>54</v>
      </c>
      <c r="G40" s="53">
        <v>15</v>
      </c>
      <c r="H40" s="54">
        <f t="shared" si="4"/>
        <v>33957</v>
      </c>
      <c r="I40" s="55"/>
      <c r="K40" s="56"/>
      <c r="L40" s="46"/>
    </row>
    <row r="41" spans="2:15" x14ac:dyDescent="0.2">
      <c r="B41" s="31" t="s">
        <v>30</v>
      </c>
      <c r="C41" s="53">
        <v>14468</v>
      </c>
      <c r="D41" s="53">
        <v>59</v>
      </c>
      <c r="E41" s="53">
        <v>6984</v>
      </c>
      <c r="F41" s="53">
        <v>33</v>
      </c>
      <c r="G41" s="53">
        <v>20</v>
      </c>
      <c r="H41" s="54">
        <f t="shared" si="4"/>
        <v>21564</v>
      </c>
      <c r="I41" s="55"/>
    </row>
    <row r="42" spans="2:15" x14ac:dyDescent="0.2">
      <c r="B42" s="31" t="s">
        <v>31</v>
      </c>
      <c r="C42" s="53">
        <v>22627</v>
      </c>
      <c r="D42" s="53">
        <v>82</v>
      </c>
      <c r="E42" s="53">
        <v>11744</v>
      </c>
      <c r="F42" s="53">
        <v>37</v>
      </c>
      <c r="G42" s="53">
        <v>26</v>
      </c>
      <c r="H42" s="54">
        <f t="shared" si="4"/>
        <v>34516</v>
      </c>
      <c r="I42" s="55"/>
      <c r="K42" s="56"/>
      <c r="L42" s="46"/>
    </row>
    <row r="43" spans="2:15" x14ac:dyDescent="0.2">
      <c r="B43" s="31" t="s">
        <v>32</v>
      </c>
      <c r="C43" s="53">
        <v>61658</v>
      </c>
      <c r="D43" s="53">
        <v>192</v>
      </c>
      <c r="E43" s="53">
        <v>33824</v>
      </c>
      <c r="F43" s="53">
        <v>95</v>
      </c>
      <c r="G43" s="53">
        <v>33</v>
      </c>
      <c r="H43" s="54">
        <f t="shared" si="4"/>
        <v>95802</v>
      </c>
      <c r="I43" s="55"/>
      <c r="K43" s="56"/>
      <c r="L43" s="46"/>
    </row>
    <row r="44" spans="2:15" x14ac:dyDescent="0.2">
      <c r="B44" s="31" t="s">
        <v>33</v>
      </c>
      <c r="C44" s="53">
        <v>123575</v>
      </c>
      <c r="D44" s="53">
        <v>395</v>
      </c>
      <c r="E44" s="53">
        <v>67879</v>
      </c>
      <c r="F44" s="53">
        <v>412</v>
      </c>
      <c r="G44" s="53">
        <v>131</v>
      </c>
      <c r="H44" s="54">
        <f t="shared" si="4"/>
        <v>192392</v>
      </c>
      <c r="I44" s="55"/>
      <c r="K44" s="56"/>
      <c r="L44" s="46"/>
    </row>
    <row r="45" spans="2:15" x14ac:dyDescent="0.2">
      <c r="B45" s="31" t="s">
        <v>34</v>
      </c>
      <c r="C45" s="53">
        <v>70040</v>
      </c>
      <c r="D45" s="53">
        <v>247</v>
      </c>
      <c r="E45" s="53">
        <v>40910</v>
      </c>
      <c r="F45" s="53">
        <v>117</v>
      </c>
      <c r="G45" s="53">
        <v>40</v>
      </c>
      <c r="H45" s="54">
        <f t="shared" si="4"/>
        <v>111354</v>
      </c>
      <c r="I45" s="55"/>
      <c r="K45" s="56"/>
      <c r="L45" s="46"/>
    </row>
    <row r="46" spans="2:15" x14ac:dyDescent="0.2">
      <c r="B46" s="31" t="s">
        <v>35</v>
      </c>
      <c r="C46" s="53">
        <v>109177</v>
      </c>
      <c r="D46" s="53">
        <v>345</v>
      </c>
      <c r="E46" s="53">
        <v>65458</v>
      </c>
      <c r="F46" s="53">
        <v>105</v>
      </c>
      <c r="G46" s="53">
        <v>36</v>
      </c>
      <c r="H46" s="54">
        <f t="shared" si="4"/>
        <v>175121</v>
      </c>
      <c r="I46" s="55"/>
      <c r="K46" s="56"/>
      <c r="L46" s="46"/>
    </row>
    <row r="47" spans="2:15" x14ac:dyDescent="0.2">
      <c r="B47" s="31" t="s">
        <v>36</v>
      </c>
      <c r="C47" s="53">
        <v>194086</v>
      </c>
      <c r="D47" s="53">
        <v>604</v>
      </c>
      <c r="E47" s="53">
        <v>110280</v>
      </c>
      <c r="F47" s="53">
        <v>755</v>
      </c>
      <c r="G47" s="53">
        <v>101</v>
      </c>
      <c r="H47" s="54">
        <f t="shared" si="4"/>
        <v>305826</v>
      </c>
      <c r="I47" s="55"/>
      <c r="K47" s="56"/>
      <c r="L47" s="46"/>
    </row>
    <row r="48" spans="2:15" x14ac:dyDescent="0.2">
      <c r="B48" s="31" t="s">
        <v>37</v>
      </c>
      <c r="C48" s="53">
        <v>126974</v>
      </c>
      <c r="D48" s="53">
        <v>344</v>
      </c>
      <c r="E48" s="53">
        <v>72045</v>
      </c>
      <c r="F48" s="53">
        <v>248</v>
      </c>
      <c r="G48" s="53">
        <v>58</v>
      </c>
      <c r="H48" s="54">
        <f t="shared" si="4"/>
        <v>199669</v>
      </c>
      <c r="I48" s="55"/>
      <c r="K48" s="56"/>
      <c r="L48" s="46"/>
    </row>
    <row r="49" spans="2:13" x14ac:dyDescent="0.2">
      <c r="B49" s="31" t="s">
        <v>38</v>
      </c>
      <c r="C49" s="53">
        <v>45810</v>
      </c>
      <c r="D49" s="53">
        <v>122</v>
      </c>
      <c r="E49" s="53">
        <v>26096</v>
      </c>
      <c r="F49" s="53">
        <v>71</v>
      </c>
      <c r="G49" s="53">
        <v>16</v>
      </c>
      <c r="H49" s="54">
        <f t="shared" si="4"/>
        <v>72115</v>
      </c>
      <c r="I49" s="55"/>
      <c r="K49" s="56"/>
      <c r="L49" s="46"/>
    </row>
    <row r="50" spans="2:13" x14ac:dyDescent="0.2">
      <c r="B50" s="31" t="s">
        <v>39</v>
      </c>
      <c r="C50" s="53">
        <v>88902</v>
      </c>
      <c r="D50" s="53">
        <v>302</v>
      </c>
      <c r="E50" s="53">
        <v>48719</v>
      </c>
      <c r="F50" s="53">
        <v>203</v>
      </c>
      <c r="G50" s="53">
        <v>18</v>
      </c>
      <c r="H50" s="54">
        <f t="shared" si="4"/>
        <v>138144</v>
      </c>
      <c r="I50" s="55"/>
      <c r="K50" s="56"/>
      <c r="L50" s="46"/>
    </row>
    <row r="51" spans="2:13" x14ac:dyDescent="0.2">
      <c r="B51" s="31" t="s">
        <v>40</v>
      </c>
      <c r="C51" s="53">
        <v>12037</v>
      </c>
      <c r="D51" s="53">
        <v>29</v>
      </c>
      <c r="E51" s="53">
        <v>6159</v>
      </c>
      <c r="F51" s="53">
        <v>38</v>
      </c>
      <c r="G51" s="53">
        <v>7</v>
      </c>
      <c r="H51" s="54">
        <f t="shared" si="4"/>
        <v>18270</v>
      </c>
      <c r="I51" s="55"/>
      <c r="K51" s="56"/>
      <c r="L51" s="46"/>
    </row>
    <row r="52" spans="2:13" x14ac:dyDescent="0.2">
      <c r="B52" s="31" t="s">
        <v>41</v>
      </c>
      <c r="C52" s="53">
        <v>6583</v>
      </c>
      <c r="D52" s="53">
        <v>23</v>
      </c>
      <c r="E52" s="53">
        <v>3579</v>
      </c>
      <c r="F52" s="53">
        <v>13</v>
      </c>
      <c r="G52" s="53">
        <v>32</v>
      </c>
      <c r="H52" s="54">
        <f t="shared" si="4"/>
        <v>10230</v>
      </c>
      <c r="I52" s="55"/>
      <c r="K52" s="56"/>
      <c r="L52" s="46"/>
    </row>
    <row r="53" spans="2:13" x14ac:dyDescent="0.2">
      <c r="B53" s="31" t="s">
        <v>42</v>
      </c>
      <c r="C53" s="53">
        <v>360511</v>
      </c>
      <c r="D53" s="53">
        <v>1578</v>
      </c>
      <c r="E53" s="53">
        <v>191478</v>
      </c>
      <c r="F53" s="53">
        <v>969</v>
      </c>
      <c r="G53" s="53">
        <v>175</v>
      </c>
      <c r="H53" s="54">
        <f t="shared" si="4"/>
        <v>554711</v>
      </c>
      <c r="I53" s="55"/>
      <c r="K53" s="56"/>
      <c r="L53" s="46"/>
    </row>
    <row r="54" spans="2:13" ht="13.5" thickBot="1" x14ac:dyDescent="0.25">
      <c r="B54" s="42" t="s">
        <v>43</v>
      </c>
      <c r="C54" s="43">
        <f>SUM(C39:C53)</f>
        <v>1275696</v>
      </c>
      <c r="D54" s="43">
        <f>SUM(D39:D53)</f>
        <v>4465</v>
      </c>
      <c r="E54" s="43">
        <f t="shared" ref="E54:G54" si="5">SUM(E39:E53)</f>
        <v>705547</v>
      </c>
      <c r="F54" s="43">
        <f t="shared" si="5"/>
        <v>3193</v>
      </c>
      <c r="G54" s="43">
        <f t="shared" si="5"/>
        <v>709</v>
      </c>
      <c r="H54" s="44">
        <f>SUM(H39:H53)</f>
        <v>1989610</v>
      </c>
      <c r="I54" s="57"/>
      <c r="J54" s="58"/>
      <c r="K54" s="59"/>
      <c r="L54" s="46"/>
    </row>
    <row r="55" spans="2:13" ht="13.5" thickTop="1" x14ac:dyDescent="0.2">
      <c r="I55" s="60"/>
      <c r="J55" s="60"/>
      <c r="K55" s="60"/>
    </row>
    <row r="57" spans="2:13" x14ac:dyDescent="0.2">
      <c r="B57" s="45" t="s">
        <v>44</v>
      </c>
      <c r="C57" s="45"/>
      <c r="D57" s="45"/>
      <c r="E57" s="45"/>
      <c r="F57" s="45"/>
      <c r="G57" s="45"/>
      <c r="H57" s="45"/>
    </row>
    <row r="58" spans="2:13" ht="13.5" thickBot="1" x14ac:dyDescent="0.25">
      <c r="B58" s="47">
        <v>42401</v>
      </c>
      <c r="C58" s="47"/>
      <c r="D58" s="47"/>
      <c r="E58" s="47"/>
      <c r="F58" s="47"/>
      <c r="G58" s="47"/>
      <c r="H58" s="47"/>
    </row>
    <row r="59" spans="2:13" ht="27" thickTop="1" thickBot="1" x14ac:dyDescent="0.25">
      <c r="B59" s="49" t="s">
        <v>45</v>
      </c>
      <c r="C59" s="50" t="s">
        <v>46</v>
      </c>
      <c r="D59" s="50" t="s">
        <v>16</v>
      </c>
      <c r="E59" s="50" t="s">
        <v>17</v>
      </c>
      <c r="F59" s="50" t="s">
        <v>18</v>
      </c>
      <c r="G59" s="50" t="s">
        <v>47</v>
      </c>
      <c r="H59" s="51" t="s">
        <v>43</v>
      </c>
    </row>
    <row r="60" spans="2:13" ht="13.5" thickTop="1" x14ac:dyDescent="0.2">
      <c r="B60" s="31" t="s">
        <v>28</v>
      </c>
      <c r="C60" s="53">
        <v>17197</v>
      </c>
      <c r="D60" s="53">
        <v>79</v>
      </c>
      <c r="E60" s="53">
        <v>8789</v>
      </c>
      <c r="F60" s="53">
        <v>44</v>
      </c>
      <c r="G60" s="53">
        <v>1</v>
      </c>
      <c r="H60" s="54">
        <f t="shared" ref="H60:H74" si="6">SUM(C60:G60)</f>
        <v>26110</v>
      </c>
      <c r="L60" s="61"/>
      <c r="M60" s="46"/>
    </row>
    <row r="61" spans="2:13" x14ac:dyDescent="0.2">
      <c r="B61" s="31" t="s">
        <v>29</v>
      </c>
      <c r="C61" s="53">
        <v>22384</v>
      </c>
      <c r="D61" s="53">
        <v>60</v>
      </c>
      <c r="E61" s="53">
        <v>11654</v>
      </c>
      <c r="F61" s="53">
        <v>54</v>
      </c>
      <c r="G61" s="53">
        <v>15</v>
      </c>
      <c r="H61" s="54">
        <f t="shared" si="6"/>
        <v>34167</v>
      </c>
      <c r="L61" s="61"/>
      <c r="M61" s="46"/>
    </row>
    <row r="62" spans="2:13" x14ac:dyDescent="0.2">
      <c r="B62" s="31" t="s">
        <v>30</v>
      </c>
      <c r="C62" s="53">
        <v>14652</v>
      </c>
      <c r="D62" s="53">
        <v>60</v>
      </c>
      <c r="E62" s="53">
        <v>7021</v>
      </c>
      <c r="F62" s="53">
        <v>30</v>
      </c>
      <c r="G62" s="53">
        <v>19</v>
      </c>
      <c r="H62" s="54">
        <f t="shared" si="6"/>
        <v>21782</v>
      </c>
      <c r="L62" s="61"/>
      <c r="M62" s="46"/>
    </row>
    <row r="63" spans="2:13" x14ac:dyDescent="0.2">
      <c r="B63" s="31" t="s">
        <v>31</v>
      </c>
      <c r="C63" s="53">
        <v>22895</v>
      </c>
      <c r="D63" s="53">
        <v>87</v>
      </c>
      <c r="E63" s="53">
        <v>11772</v>
      </c>
      <c r="F63" s="53">
        <v>38</v>
      </c>
      <c r="G63" s="53">
        <v>26</v>
      </c>
      <c r="H63" s="54">
        <f t="shared" si="6"/>
        <v>34818</v>
      </c>
      <c r="L63" s="61"/>
      <c r="M63" s="46"/>
    </row>
    <row r="64" spans="2:13" x14ac:dyDescent="0.2">
      <c r="B64" s="31" t="s">
        <v>32</v>
      </c>
      <c r="C64" s="53">
        <v>62266</v>
      </c>
      <c r="D64" s="53">
        <v>203</v>
      </c>
      <c r="E64" s="53">
        <v>33895</v>
      </c>
      <c r="F64" s="53">
        <v>97</v>
      </c>
      <c r="G64" s="53">
        <v>35</v>
      </c>
      <c r="H64" s="54">
        <f t="shared" si="6"/>
        <v>96496</v>
      </c>
      <c r="L64" s="61"/>
      <c r="M64" s="46"/>
    </row>
    <row r="65" spans="2:13" x14ac:dyDescent="0.2">
      <c r="B65" s="31" t="s">
        <v>33</v>
      </c>
      <c r="C65" s="53">
        <v>124529</v>
      </c>
      <c r="D65" s="53">
        <v>400</v>
      </c>
      <c r="E65" s="53">
        <v>67969</v>
      </c>
      <c r="F65" s="53">
        <v>410</v>
      </c>
      <c r="G65" s="53">
        <v>136</v>
      </c>
      <c r="H65" s="54">
        <f t="shared" si="6"/>
        <v>193444</v>
      </c>
      <c r="L65" s="61"/>
      <c r="M65" s="46"/>
    </row>
    <row r="66" spans="2:13" x14ac:dyDescent="0.2">
      <c r="B66" s="31" t="s">
        <v>34</v>
      </c>
      <c r="C66" s="53">
        <v>70633</v>
      </c>
      <c r="D66" s="53">
        <v>236</v>
      </c>
      <c r="E66" s="53">
        <v>40962</v>
      </c>
      <c r="F66" s="53">
        <v>118</v>
      </c>
      <c r="G66" s="53">
        <v>43</v>
      </c>
      <c r="H66" s="54">
        <f t="shared" si="6"/>
        <v>111992</v>
      </c>
      <c r="L66" s="61"/>
      <c r="M66" s="46"/>
    </row>
    <row r="67" spans="2:13" x14ac:dyDescent="0.2">
      <c r="B67" s="31" t="s">
        <v>35</v>
      </c>
      <c r="C67" s="53">
        <v>109908</v>
      </c>
      <c r="D67" s="53">
        <v>311</v>
      </c>
      <c r="E67" s="53">
        <v>65399</v>
      </c>
      <c r="F67" s="53">
        <v>108</v>
      </c>
      <c r="G67" s="53">
        <v>36</v>
      </c>
      <c r="H67" s="54">
        <f t="shared" si="6"/>
        <v>175762</v>
      </c>
      <c r="L67" s="61"/>
      <c r="M67" s="46"/>
    </row>
    <row r="68" spans="2:13" x14ac:dyDescent="0.2">
      <c r="B68" s="31" t="s">
        <v>36</v>
      </c>
      <c r="C68" s="53">
        <v>195343</v>
      </c>
      <c r="D68" s="53">
        <v>601</v>
      </c>
      <c r="E68" s="53">
        <v>109933</v>
      </c>
      <c r="F68" s="53">
        <v>757</v>
      </c>
      <c r="G68" s="53">
        <v>102</v>
      </c>
      <c r="H68" s="54">
        <f t="shared" si="6"/>
        <v>306736</v>
      </c>
      <c r="L68" s="61"/>
      <c r="M68" s="46"/>
    </row>
    <row r="69" spans="2:13" x14ac:dyDescent="0.2">
      <c r="B69" s="31" t="s">
        <v>37</v>
      </c>
      <c r="C69" s="53">
        <v>128048</v>
      </c>
      <c r="D69" s="53">
        <v>331</v>
      </c>
      <c r="E69" s="53">
        <v>72019</v>
      </c>
      <c r="F69" s="53">
        <v>251</v>
      </c>
      <c r="G69" s="53">
        <v>58</v>
      </c>
      <c r="H69" s="54">
        <f t="shared" si="6"/>
        <v>200707</v>
      </c>
      <c r="L69" s="61"/>
      <c r="M69" s="46"/>
    </row>
    <row r="70" spans="2:13" x14ac:dyDescent="0.2">
      <c r="B70" s="31" t="s">
        <v>38</v>
      </c>
      <c r="C70" s="53">
        <v>46089</v>
      </c>
      <c r="D70" s="53">
        <v>120</v>
      </c>
      <c r="E70" s="53">
        <v>26037</v>
      </c>
      <c r="F70" s="53">
        <v>69</v>
      </c>
      <c r="G70" s="53">
        <v>17</v>
      </c>
      <c r="H70" s="54">
        <f t="shared" si="6"/>
        <v>72332</v>
      </c>
      <c r="L70" s="61"/>
      <c r="M70" s="46"/>
    </row>
    <row r="71" spans="2:13" x14ac:dyDescent="0.2">
      <c r="B71" s="31" t="s">
        <v>39</v>
      </c>
      <c r="C71" s="53">
        <v>89390</v>
      </c>
      <c r="D71" s="53">
        <v>292</v>
      </c>
      <c r="E71" s="53">
        <v>48548</v>
      </c>
      <c r="F71" s="53">
        <v>206</v>
      </c>
      <c r="G71" s="53">
        <v>18</v>
      </c>
      <c r="H71" s="54">
        <f t="shared" si="6"/>
        <v>138454</v>
      </c>
      <c r="L71" s="61"/>
      <c r="M71" s="46"/>
    </row>
    <row r="72" spans="2:13" x14ac:dyDescent="0.2">
      <c r="B72" s="31" t="s">
        <v>40</v>
      </c>
      <c r="C72" s="53">
        <v>12157</v>
      </c>
      <c r="D72" s="53">
        <v>32</v>
      </c>
      <c r="E72" s="53">
        <v>6177</v>
      </c>
      <c r="F72" s="53">
        <v>36</v>
      </c>
      <c r="G72" s="53">
        <v>7</v>
      </c>
      <c r="H72" s="54">
        <f t="shared" si="6"/>
        <v>18409</v>
      </c>
      <c r="L72" s="61"/>
      <c r="M72" s="46"/>
    </row>
    <row r="73" spans="2:13" x14ac:dyDescent="0.2">
      <c r="B73" s="31" t="s">
        <v>41</v>
      </c>
      <c r="C73" s="53">
        <v>6608</v>
      </c>
      <c r="D73" s="53">
        <v>17</v>
      </c>
      <c r="E73" s="53">
        <v>3565</v>
      </c>
      <c r="F73" s="53">
        <v>13</v>
      </c>
      <c r="G73" s="53">
        <v>34</v>
      </c>
      <c r="H73" s="54">
        <f t="shared" si="6"/>
        <v>10237</v>
      </c>
      <c r="L73" s="61"/>
      <c r="M73" s="46"/>
    </row>
    <row r="74" spans="2:13" x14ac:dyDescent="0.2">
      <c r="B74" s="31" t="s">
        <v>42</v>
      </c>
      <c r="C74" s="53">
        <v>363835</v>
      </c>
      <c r="D74" s="53">
        <v>1647</v>
      </c>
      <c r="E74" s="53">
        <v>192159</v>
      </c>
      <c r="F74" s="53">
        <v>977</v>
      </c>
      <c r="G74" s="53">
        <v>184</v>
      </c>
      <c r="H74" s="54">
        <f t="shared" si="6"/>
        <v>558802</v>
      </c>
      <c r="L74" s="61"/>
      <c r="M74" s="46"/>
    </row>
    <row r="75" spans="2:13" ht="13.5" thickBot="1" x14ac:dyDescent="0.25">
      <c r="B75" s="42" t="s">
        <v>43</v>
      </c>
      <c r="C75" s="43">
        <f>SUM(C60:C74)</f>
        <v>1285934</v>
      </c>
      <c r="D75" s="43">
        <f>SUM(D60:D74)</f>
        <v>4476</v>
      </c>
      <c r="E75" s="43">
        <f t="shared" ref="E75:G75" si="7">SUM(E60:E74)</f>
        <v>705899</v>
      </c>
      <c r="F75" s="43">
        <f t="shared" si="7"/>
        <v>3208</v>
      </c>
      <c r="G75" s="43">
        <f t="shared" si="7"/>
        <v>731</v>
      </c>
      <c r="H75" s="44">
        <f>SUM(H60:H74)</f>
        <v>2000248</v>
      </c>
      <c r="J75" s="58"/>
    </row>
    <row r="76" spans="2:13" ht="13.5" thickTop="1" x14ac:dyDescent="0.2"/>
    <row r="78" spans="2:13" x14ac:dyDescent="0.2">
      <c r="B78" s="45" t="s">
        <v>44</v>
      </c>
      <c r="C78" s="45"/>
      <c r="D78" s="45"/>
      <c r="E78" s="45"/>
      <c r="F78" s="45"/>
      <c r="G78" s="45"/>
      <c r="H78" s="45"/>
    </row>
    <row r="79" spans="2:13" ht="13.5" thickBot="1" x14ac:dyDescent="0.25">
      <c r="B79" s="47">
        <v>42430</v>
      </c>
      <c r="C79" s="47"/>
      <c r="D79" s="47"/>
      <c r="E79" s="47"/>
      <c r="F79" s="47"/>
      <c r="G79" s="47"/>
      <c r="H79" s="47"/>
    </row>
    <row r="80" spans="2:13" ht="27" thickTop="1" thickBot="1" x14ac:dyDescent="0.25">
      <c r="B80" s="49" t="s">
        <v>45</v>
      </c>
      <c r="C80" s="50" t="s">
        <v>46</v>
      </c>
      <c r="D80" s="50" t="s">
        <v>16</v>
      </c>
      <c r="E80" s="50" t="s">
        <v>17</v>
      </c>
      <c r="F80" s="50" t="s">
        <v>18</v>
      </c>
      <c r="G80" s="50" t="s">
        <v>47</v>
      </c>
      <c r="H80" s="51" t="s">
        <v>43</v>
      </c>
      <c r="J80" s="60"/>
    </row>
    <row r="81" spans="2:10" ht="13.5" thickTop="1" x14ac:dyDescent="0.2">
      <c r="B81" s="31" t="s">
        <v>28</v>
      </c>
      <c r="C81" s="53">
        <v>17304</v>
      </c>
      <c r="D81" s="53">
        <v>58</v>
      </c>
      <c r="E81" s="53">
        <v>8845</v>
      </c>
      <c r="F81" s="53">
        <v>44</v>
      </c>
      <c r="G81" s="53">
        <v>1</v>
      </c>
      <c r="H81" s="54">
        <f t="shared" ref="H81:H95" si="8">SUM(C81:G81)</f>
        <v>26252</v>
      </c>
      <c r="J81" s="62"/>
    </row>
    <row r="82" spans="2:10" x14ac:dyDescent="0.2">
      <c r="B82" s="31" t="s">
        <v>29</v>
      </c>
      <c r="C82" s="53">
        <v>22381</v>
      </c>
      <c r="D82" s="53">
        <v>53</v>
      </c>
      <c r="E82" s="53">
        <v>11631</v>
      </c>
      <c r="F82" s="53">
        <v>55</v>
      </c>
      <c r="G82" s="53">
        <v>15</v>
      </c>
      <c r="H82" s="54">
        <f t="shared" si="8"/>
        <v>34135</v>
      </c>
      <c r="J82" s="62"/>
    </row>
    <row r="83" spans="2:10" x14ac:dyDescent="0.2">
      <c r="B83" s="31" t="s">
        <v>30</v>
      </c>
      <c r="C83" s="53">
        <v>14675</v>
      </c>
      <c r="D83" s="53">
        <v>50</v>
      </c>
      <c r="E83" s="53">
        <v>7057</v>
      </c>
      <c r="F83" s="53">
        <v>30</v>
      </c>
      <c r="G83" s="53">
        <v>19</v>
      </c>
      <c r="H83" s="54">
        <f t="shared" si="8"/>
        <v>21831</v>
      </c>
      <c r="J83" s="62"/>
    </row>
    <row r="84" spans="2:10" x14ac:dyDescent="0.2">
      <c r="B84" s="31" t="s">
        <v>31</v>
      </c>
      <c r="C84" s="53">
        <v>23082</v>
      </c>
      <c r="D84" s="53">
        <v>73</v>
      </c>
      <c r="E84" s="53">
        <v>11853</v>
      </c>
      <c r="F84" s="53">
        <v>39</v>
      </c>
      <c r="G84" s="53">
        <v>24</v>
      </c>
      <c r="H84" s="54">
        <f t="shared" si="8"/>
        <v>35071</v>
      </c>
      <c r="J84" s="62"/>
    </row>
    <row r="85" spans="2:10" x14ac:dyDescent="0.2">
      <c r="B85" s="31" t="s">
        <v>32</v>
      </c>
      <c r="C85" s="53">
        <v>62398</v>
      </c>
      <c r="D85" s="53">
        <v>162</v>
      </c>
      <c r="E85" s="53">
        <v>33985</v>
      </c>
      <c r="F85" s="53">
        <v>96</v>
      </c>
      <c r="G85" s="53">
        <v>35</v>
      </c>
      <c r="H85" s="54">
        <f t="shared" si="8"/>
        <v>96676</v>
      </c>
      <c r="J85" s="62"/>
    </row>
    <row r="86" spans="2:10" x14ac:dyDescent="0.2">
      <c r="B86" s="31" t="s">
        <v>33</v>
      </c>
      <c r="C86" s="53">
        <v>124686</v>
      </c>
      <c r="D86" s="53">
        <v>359</v>
      </c>
      <c r="E86" s="53">
        <v>68029</v>
      </c>
      <c r="F86" s="53">
        <v>413</v>
      </c>
      <c r="G86" s="53">
        <v>136</v>
      </c>
      <c r="H86" s="54">
        <f t="shared" si="8"/>
        <v>193623</v>
      </c>
      <c r="J86" s="62"/>
    </row>
    <row r="87" spans="2:10" x14ac:dyDescent="0.2">
      <c r="B87" s="31" t="s">
        <v>34</v>
      </c>
      <c r="C87" s="53">
        <v>70662</v>
      </c>
      <c r="D87" s="53">
        <v>194</v>
      </c>
      <c r="E87" s="53">
        <v>41005</v>
      </c>
      <c r="F87" s="53">
        <v>117</v>
      </c>
      <c r="G87" s="53">
        <v>43</v>
      </c>
      <c r="H87" s="54">
        <f t="shared" si="8"/>
        <v>112021</v>
      </c>
      <c r="J87" s="62"/>
    </row>
    <row r="88" spans="2:10" x14ac:dyDescent="0.2">
      <c r="B88" s="31" t="s">
        <v>35</v>
      </c>
      <c r="C88" s="53">
        <v>110063</v>
      </c>
      <c r="D88" s="53">
        <v>283</v>
      </c>
      <c r="E88" s="53">
        <v>65481</v>
      </c>
      <c r="F88" s="53">
        <v>108</v>
      </c>
      <c r="G88" s="53">
        <v>36</v>
      </c>
      <c r="H88" s="54">
        <f t="shared" si="8"/>
        <v>175971</v>
      </c>
      <c r="J88" s="62"/>
    </row>
    <row r="89" spans="2:10" x14ac:dyDescent="0.2">
      <c r="B89" s="31" t="s">
        <v>36</v>
      </c>
      <c r="C89" s="53">
        <v>195577</v>
      </c>
      <c r="D89" s="53">
        <v>525</v>
      </c>
      <c r="E89" s="53">
        <v>110064</v>
      </c>
      <c r="F89" s="53">
        <v>751</v>
      </c>
      <c r="G89" s="53">
        <v>100</v>
      </c>
      <c r="H89" s="54">
        <f t="shared" si="8"/>
        <v>307017</v>
      </c>
      <c r="J89" s="62"/>
    </row>
    <row r="90" spans="2:10" x14ac:dyDescent="0.2">
      <c r="B90" s="31" t="s">
        <v>37</v>
      </c>
      <c r="C90" s="53">
        <v>127887</v>
      </c>
      <c r="D90" s="53">
        <v>274</v>
      </c>
      <c r="E90" s="53">
        <v>71887</v>
      </c>
      <c r="F90" s="53">
        <v>252</v>
      </c>
      <c r="G90" s="53">
        <v>58</v>
      </c>
      <c r="H90" s="54">
        <f t="shared" si="8"/>
        <v>200358</v>
      </c>
      <c r="J90" s="62"/>
    </row>
    <row r="91" spans="2:10" x14ac:dyDescent="0.2">
      <c r="B91" s="31" t="s">
        <v>38</v>
      </c>
      <c r="C91" s="53">
        <v>46118</v>
      </c>
      <c r="D91" s="53">
        <v>107</v>
      </c>
      <c r="E91" s="53">
        <v>26057</v>
      </c>
      <c r="F91" s="53">
        <v>71</v>
      </c>
      <c r="G91" s="53">
        <v>18</v>
      </c>
      <c r="H91" s="54">
        <f t="shared" si="8"/>
        <v>72371</v>
      </c>
      <c r="J91" s="62"/>
    </row>
    <row r="92" spans="2:10" x14ac:dyDescent="0.2">
      <c r="B92" s="31" t="s">
        <v>39</v>
      </c>
      <c r="C92" s="53">
        <v>89226</v>
      </c>
      <c r="D92" s="53">
        <v>265</v>
      </c>
      <c r="E92" s="53">
        <v>48365</v>
      </c>
      <c r="F92" s="53">
        <v>207</v>
      </c>
      <c r="G92" s="53">
        <v>17</v>
      </c>
      <c r="H92" s="54">
        <f t="shared" si="8"/>
        <v>138080</v>
      </c>
      <c r="J92" s="62"/>
    </row>
    <row r="93" spans="2:10" x14ac:dyDescent="0.2">
      <c r="B93" s="31" t="s">
        <v>40</v>
      </c>
      <c r="C93" s="53">
        <v>12207</v>
      </c>
      <c r="D93" s="53">
        <v>38</v>
      </c>
      <c r="E93" s="53">
        <v>6207</v>
      </c>
      <c r="F93" s="53">
        <v>37</v>
      </c>
      <c r="G93" s="53">
        <v>10</v>
      </c>
      <c r="H93" s="54">
        <f t="shared" si="8"/>
        <v>18499</v>
      </c>
      <c r="J93" s="62"/>
    </row>
    <row r="94" spans="2:10" x14ac:dyDescent="0.2">
      <c r="B94" s="31" t="s">
        <v>41</v>
      </c>
      <c r="C94" s="53">
        <v>6607</v>
      </c>
      <c r="D94" s="53">
        <v>12</v>
      </c>
      <c r="E94" s="53">
        <v>3561</v>
      </c>
      <c r="F94" s="53">
        <v>13</v>
      </c>
      <c r="G94" s="53">
        <v>34</v>
      </c>
      <c r="H94" s="54">
        <f t="shared" si="8"/>
        <v>10227</v>
      </c>
      <c r="J94" s="62"/>
    </row>
    <row r="95" spans="2:10" x14ac:dyDescent="0.2">
      <c r="B95" s="31" t="s">
        <v>42</v>
      </c>
      <c r="C95" s="53">
        <v>365103</v>
      </c>
      <c r="D95" s="53">
        <v>1439</v>
      </c>
      <c r="E95" s="53">
        <v>192789</v>
      </c>
      <c r="F95" s="53">
        <v>981</v>
      </c>
      <c r="G95" s="53">
        <v>187</v>
      </c>
      <c r="H95" s="54">
        <f t="shared" si="8"/>
        <v>560499</v>
      </c>
      <c r="J95" s="62"/>
    </row>
    <row r="96" spans="2:10" ht="13.5" thickBot="1" x14ac:dyDescent="0.25">
      <c r="B96" s="42" t="s">
        <v>43</v>
      </c>
      <c r="C96" s="43">
        <f>SUM(C81:C95)</f>
        <v>1287976</v>
      </c>
      <c r="D96" s="43">
        <f>SUM(D81:D95)</f>
        <v>3892</v>
      </c>
      <c r="E96" s="43">
        <f t="shared" ref="E96:G96" si="9">SUM(E81:E95)</f>
        <v>706816</v>
      </c>
      <c r="F96" s="43">
        <f t="shared" si="9"/>
        <v>3214</v>
      </c>
      <c r="G96" s="43">
        <f t="shared" si="9"/>
        <v>733</v>
      </c>
      <c r="H96" s="44">
        <f>SUM(H81:H95)</f>
        <v>2002631</v>
      </c>
      <c r="J96" s="60"/>
    </row>
    <row r="97" spans="2:8" ht="13.5" thickTop="1" x14ac:dyDescent="0.2">
      <c r="B97" s="22" t="s">
        <v>23</v>
      </c>
    </row>
    <row r="98" spans="2:8" x14ac:dyDescent="0.2">
      <c r="B98" s="45" t="s">
        <v>44</v>
      </c>
      <c r="C98" s="45"/>
      <c r="D98" s="45"/>
      <c r="E98" s="45"/>
      <c r="F98" s="45"/>
      <c r="G98" s="45"/>
      <c r="H98" s="45"/>
    </row>
    <row r="99" spans="2:8" ht="13.5" thickBot="1" x14ac:dyDescent="0.25">
      <c r="B99" s="47">
        <v>42461</v>
      </c>
      <c r="C99" s="47"/>
      <c r="D99" s="47"/>
      <c r="E99" s="47"/>
      <c r="F99" s="47"/>
      <c r="G99" s="47"/>
      <c r="H99" s="47"/>
    </row>
    <row r="100" spans="2:8" ht="27" thickTop="1" thickBot="1" x14ac:dyDescent="0.25">
      <c r="B100" s="49" t="s">
        <v>45</v>
      </c>
      <c r="C100" s="50" t="s">
        <v>46</v>
      </c>
      <c r="D100" s="50" t="s">
        <v>48</v>
      </c>
      <c r="E100" s="50" t="s">
        <v>49</v>
      </c>
      <c r="F100" s="50" t="s">
        <v>50</v>
      </c>
      <c r="G100" s="50" t="s">
        <v>51</v>
      </c>
      <c r="H100" s="51" t="s">
        <v>52</v>
      </c>
    </row>
    <row r="101" spans="2:8" ht="13.5" thickTop="1" x14ac:dyDescent="0.2">
      <c r="B101" s="31" t="s">
        <v>28</v>
      </c>
      <c r="C101" s="53">
        <v>17385</v>
      </c>
      <c r="D101" s="53">
        <v>53</v>
      </c>
      <c r="E101" s="53">
        <v>8893</v>
      </c>
      <c r="F101" s="53">
        <v>45</v>
      </c>
      <c r="G101" s="2">
        <v>2</v>
      </c>
      <c r="H101" s="54">
        <f t="shared" ref="H101:H115" si="10">SUM(C101:G101)</f>
        <v>26378</v>
      </c>
    </row>
    <row r="102" spans="2:8" x14ac:dyDescent="0.2">
      <c r="B102" s="31" t="s">
        <v>29</v>
      </c>
      <c r="C102" s="53">
        <v>22438</v>
      </c>
      <c r="D102" s="53">
        <v>60</v>
      </c>
      <c r="E102" s="53">
        <v>11670</v>
      </c>
      <c r="F102" s="53">
        <v>56</v>
      </c>
      <c r="G102" s="2">
        <v>16</v>
      </c>
      <c r="H102" s="54">
        <f t="shared" si="10"/>
        <v>34240</v>
      </c>
    </row>
    <row r="103" spans="2:8" x14ac:dyDescent="0.2">
      <c r="B103" s="31" t="s">
        <v>30</v>
      </c>
      <c r="C103" s="53">
        <v>14745</v>
      </c>
      <c r="D103" s="53">
        <v>39</v>
      </c>
      <c r="E103" s="53">
        <v>7108</v>
      </c>
      <c r="F103" s="53">
        <v>29</v>
      </c>
      <c r="G103" s="2">
        <v>19</v>
      </c>
      <c r="H103" s="54">
        <f t="shared" si="10"/>
        <v>21940</v>
      </c>
    </row>
    <row r="104" spans="2:8" x14ac:dyDescent="0.2">
      <c r="B104" s="31" t="s">
        <v>31</v>
      </c>
      <c r="C104" s="53">
        <v>23236</v>
      </c>
      <c r="D104" s="53">
        <v>71</v>
      </c>
      <c r="E104" s="53">
        <v>11960</v>
      </c>
      <c r="F104" s="53">
        <v>40</v>
      </c>
      <c r="G104" s="2">
        <v>23</v>
      </c>
      <c r="H104" s="54">
        <f t="shared" si="10"/>
        <v>35330</v>
      </c>
    </row>
    <row r="105" spans="2:8" x14ac:dyDescent="0.2">
      <c r="B105" s="31" t="s">
        <v>32</v>
      </c>
      <c r="C105" s="53">
        <v>62518</v>
      </c>
      <c r="D105" s="53">
        <v>147</v>
      </c>
      <c r="E105" s="53">
        <v>34102</v>
      </c>
      <c r="F105" s="53">
        <v>95</v>
      </c>
      <c r="G105" s="2">
        <v>37</v>
      </c>
      <c r="H105" s="54">
        <f t="shared" si="10"/>
        <v>96899</v>
      </c>
    </row>
    <row r="106" spans="2:8" x14ac:dyDescent="0.2">
      <c r="B106" s="31" t="s">
        <v>33</v>
      </c>
      <c r="C106" s="53">
        <v>125084</v>
      </c>
      <c r="D106" s="53">
        <v>303</v>
      </c>
      <c r="E106" s="53">
        <v>68382</v>
      </c>
      <c r="F106" s="53">
        <v>413</v>
      </c>
      <c r="G106" s="2">
        <v>137</v>
      </c>
      <c r="H106" s="54">
        <f t="shared" si="10"/>
        <v>194319</v>
      </c>
    </row>
    <row r="107" spans="2:8" x14ac:dyDescent="0.2">
      <c r="B107" s="31" t="s">
        <v>34</v>
      </c>
      <c r="C107" s="53">
        <v>70972</v>
      </c>
      <c r="D107" s="53">
        <v>193</v>
      </c>
      <c r="E107" s="53">
        <v>41233</v>
      </c>
      <c r="F107" s="53">
        <v>117</v>
      </c>
      <c r="G107" s="2">
        <v>44</v>
      </c>
      <c r="H107" s="54">
        <f t="shared" si="10"/>
        <v>112559</v>
      </c>
    </row>
    <row r="108" spans="2:8" x14ac:dyDescent="0.2">
      <c r="B108" s="31" t="s">
        <v>35</v>
      </c>
      <c r="C108" s="53">
        <v>110263</v>
      </c>
      <c r="D108" s="53">
        <v>289</v>
      </c>
      <c r="E108" s="53">
        <v>65623</v>
      </c>
      <c r="F108" s="53">
        <v>104</v>
      </c>
      <c r="G108" s="2">
        <v>37</v>
      </c>
      <c r="H108" s="54">
        <f t="shared" si="10"/>
        <v>176316</v>
      </c>
    </row>
    <row r="109" spans="2:8" x14ac:dyDescent="0.2">
      <c r="B109" s="31" t="s">
        <v>36</v>
      </c>
      <c r="C109" s="53">
        <v>195937</v>
      </c>
      <c r="D109" s="53">
        <v>459</v>
      </c>
      <c r="E109" s="53">
        <v>110521</v>
      </c>
      <c r="F109" s="53">
        <v>749</v>
      </c>
      <c r="G109" s="2">
        <v>103</v>
      </c>
      <c r="H109" s="54">
        <f t="shared" si="10"/>
        <v>307769</v>
      </c>
    </row>
    <row r="110" spans="2:8" x14ac:dyDescent="0.2">
      <c r="B110" s="31" t="s">
        <v>37</v>
      </c>
      <c r="C110" s="53">
        <v>128225</v>
      </c>
      <c r="D110" s="53">
        <v>275</v>
      </c>
      <c r="E110" s="53">
        <v>72268</v>
      </c>
      <c r="F110" s="53">
        <v>251</v>
      </c>
      <c r="G110" s="2">
        <v>57</v>
      </c>
      <c r="H110" s="54">
        <f t="shared" si="10"/>
        <v>201076</v>
      </c>
    </row>
    <row r="111" spans="2:8" x14ac:dyDescent="0.2">
      <c r="B111" s="31" t="s">
        <v>38</v>
      </c>
      <c r="C111" s="53">
        <v>46222</v>
      </c>
      <c r="D111" s="53">
        <v>112</v>
      </c>
      <c r="E111" s="53">
        <v>26179</v>
      </c>
      <c r="F111" s="53">
        <v>70</v>
      </c>
      <c r="G111" s="2">
        <v>17</v>
      </c>
      <c r="H111" s="54">
        <f t="shared" si="10"/>
        <v>72600</v>
      </c>
    </row>
    <row r="112" spans="2:8" x14ac:dyDescent="0.2">
      <c r="B112" s="31" t="s">
        <v>39</v>
      </c>
      <c r="C112" s="53">
        <v>89701</v>
      </c>
      <c r="D112" s="53">
        <v>241</v>
      </c>
      <c r="E112" s="53">
        <v>48796</v>
      </c>
      <c r="F112" s="53">
        <v>206</v>
      </c>
      <c r="G112" s="2">
        <v>18</v>
      </c>
      <c r="H112" s="54">
        <f t="shared" si="10"/>
        <v>138962</v>
      </c>
    </row>
    <row r="113" spans="2:18" x14ac:dyDescent="0.2">
      <c r="B113" s="31" t="s">
        <v>40</v>
      </c>
      <c r="C113" s="53">
        <v>12226</v>
      </c>
      <c r="D113" s="53">
        <v>41</v>
      </c>
      <c r="E113" s="53">
        <v>6233</v>
      </c>
      <c r="F113" s="53">
        <v>37</v>
      </c>
      <c r="G113" s="2">
        <v>10</v>
      </c>
      <c r="H113" s="54">
        <f t="shared" si="10"/>
        <v>18547</v>
      </c>
    </row>
    <row r="114" spans="2:18" x14ac:dyDescent="0.2">
      <c r="B114" s="31" t="s">
        <v>41</v>
      </c>
      <c r="C114" s="53">
        <v>6596</v>
      </c>
      <c r="D114" s="53">
        <v>12</v>
      </c>
      <c r="E114" s="53">
        <v>3554</v>
      </c>
      <c r="F114" s="53">
        <v>13</v>
      </c>
      <c r="G114" s="2">
        <v>33</v>
      </c>
      <c r="H114" s="54">
        <f t="shared" si="10"/>
        <v>10208</v>
      </c>
    </row>
    <row r="115" spans="2:18" x14ac:dyDescent="0.2">
      <c r="B115" s="31" t="s">
        <v>42</v>
      </c>
      <c r="C115" s="53">
        <v>365989</v>
      </c>
      <c r="D115" s="53">
        <v>1278</v>
      </c>
      <c r="E115" s="53">
        <v>193637</v>
      </c>
      <c r="F115" s="53">
        <v>979</v>
      </c>
      <c r="G115" s="2">
        <v>196</v>
      </c>
      <c r="H115" s="54">
        <f t="shared" si="10"/>
        <v>562079</v>
      </c>
    </row>
    <row r="116" spans="2:18" ht="13.5" thickBot="1" x14ac:dyDescent="0.25">
      <c r="B116" s="42" t="s">
        <v>53</v>
      </c>
      <c r="C116" s="43">
        <f>SUM(C101:C115)</f>
        <v>1291537</v>
      </c>
      <c r="D116" s="43">
        <f>SUM(D101:D115)</f>
        <v>3573</v>
      </c>
      <c r="E116" s="43">
        <f t="shared" ref="E116:G116" si="11">SUM(E101:E115)</f>
        <v>710159</v>
      </c>
      <c r="F116" s="43">
        <f t="shared" si="11"/>
        <v>3204</v>
      </c>
      <c r="G116" s="43">
        <f t="shared" si="11"/>
        <v>749</v>
      </c>
      <c r="H116" s="44">
        <f>SUM(H101:H115)</f>
        <v>2009222</v>
      </c>
    </row>
    <row r="117" spans="2:18" ht="13.5" thickTop="1" x14ac:dyDescent="0.2"/>
    <row r="118" spans="2:18" x14ac:dyDescent="0.2">
      <c r="B118" s="45" t="s">
        <v>44</v>
      </c>
      <c r="C118" s="45"/>
      <c r="D118" s="45"/>
      <c r="E118" s="45"/>
      <c r="F118" s="45"/>
      <c r="G118" s="45"/>
      <c r="H118" s="45"/>
    </row>
    <row r="119" spans="2:18" ht="13.5" thickBot="1" x14ac:dyDescent="0.25">
      <c r="B119" s="47">
        <v>42491</v>
      </c>
      <c r="C119" s="47"/>
      <c r="D119" s="47"/>
      <c r="E119" s="47"/>
      <c r="F119" s="47"/>
      <c r="G119" s="47"/>
      <c r="H119" s="47"/>
      <c r="K119" s="60"/>
      <c r="L119" s="60"/>
      <c r="M119" s="60"/>
      <c r="N119" s="60"/>
      <c r="O119" s="60"/>
      <c r="P119" s="60"/>
      <c r="Q119" s="60"/>
      <c r="R119" s="60"/>
    </row>
    <row r="120" spans="2:18" ht="27" thickTop="1" thickBot="1" x14ac:dyDescent="0.25">
      <c r="B120" s="49" t="s">
        <v>45</v>
      </c>
      <c r="C120" s="50" t="s">
        <v>46</v>
      </c>
      <c r="D120" s="50" t="s">
        <v>48</v>
      </c>
      <c r="E120" s="50" t="s">
        <v>49</v>
      </c>
      <c r="F120" s="50" t="s">
        <v>50</v>
      </c>
      <c r="G120" s="50" t="s">
        <v>51</v>
      </c>
      <c r="H120" s="51" t="s">
        <v>52</v>
      </c>
      <c r="K120" s="63"/>
      <c r="L120" s="64"/>
      <c r="M120" s="65"/>
      <c r="N120" s="64"/>
      <c r="O120" s="64"/>
      <c r="P120" s="65"/>
      <c r="Q120" s="64"/>
      <c r="R120" s="66"/>
    </row>
    <row r="121" spans="2:18" ht="13.5" thickTop="1" x14ac:dyDescent="0.2">
      <c r="B121" s="31" t="s">
        <v>28</v>
      </c>
      <c r="C121" s="53">
        <f>17311+1</f>
        <v>17312</v>
      </c>
      <c r="D121" s="53">
        <f>53+1</f>
        <v>54</v>
      </c>
      <c r="E121" s="53">
        <v>8852</v>
      </c>
      <c r="F121" s="53">
        <v>44</v>
      </c>
      <c r="G121" s="53">
        <v>2</v>
      </c>
      <c r="H121" s="54">
        <f t="shared" ref="H121:H136" si="12">SUM(C121:G121)</f>
        <v>26264</v>
      </c>
      <c r="K121" s="67"/>
      <c r="L121" s="68"/>
      <c r="M121" s="68"/>
      <c r="N121" s="68"/>
      <c r="O121" s="68"/>
      <c r="P121" s="68"/>
      <c r="Q121" s="68"/>
      <c r="R121" s="63"/>
    </row>
    <row r="122" spans="2:18" x14ac:dyDescent="0.2">
      <c r="B122" s="31" t="s">
        <v>29</v>
      </c>
      <c r="C122" s="53">
        <f>22471+2</f>
        <v>22473</v>
      </c>
      <c r="D122" s="53">
        <v>79</v>
      </c>
      <c r="E122" s="53">
        <v>11695</v>
      </c>
      <c r="F122" s="53">
        <v>55</v>
      </c>
      <c r="G122" s="53">
        <v>19</v>
      </c>
      <c r="H122" s="54">
        <f t="shared" si="12"/>
        <v>34321</v>
      </c>
      <c r="K122" s="67"/>
      <c r="L122" s="68"/>
      <c r="M122" s="68"/>
      <c r="N122" s="68"/>
      <c r="O122" s="68"/>
      <c r="P122" s="68"/>
      <c r="Q122" s="68"/>
      <c r="R122" s="63"/>
    </row>
    <row r="123" spans="2:18" x14ac:dyDescent="0.2">
      <c r="B123" s="31" t="s">
        <v>30</v>
      </c>
      <c r="C123" s="53">
        <v>14816</v>
      </c>
      <c r="D123" s="53">
        <v>53</v>
      </c>
      <c r="E123" s="53">
        <v>7172</v>
      </c>
      <c r="F123" s="53">
        <v>29</v>
      </c>
      <c r="G123" s="53">
        <v>18</v>
      </c>
      <c r="H123" s="54">
        <f t="shared" si="12"/>
        <v>22088</v>
      </c>
      <c r="K123" s="67"/>
      <c r="L123" s="68"/>
      <c r="M123" s="68"/>
      <c r="N123" s="68"/>
      <c r="O123" s="68"/>
      <c r="P123" s="68"/>
      <c r="Q123" s="68"/>
      <c r="R123" s="63"/>
    </row>
    <row r="124" spans="2:18" x14ac:dyDescent="0.2">
      <c r="B124" s="31" t="s">
        <v>31</v>
      </c>
      <c r="C124" s="53">
        <v>22554</v>
      </c>
      <c r="D124" s="53">
        <v>47</v>
      </c>
      <c r="E124" s="53">
        <f>11604+1</f>
        <v>11605</v>
      </c>
      <c r="F124" s="53">
        <v>40</v>
      </c>
      <c r="G124" s="53">
        <v>23</v>
      </c>
      <c r="H124" s="54">
        <f t="shared" si="12"/>
        <v>34269</v>
      </c>
      <c r="K124" s="67"/>
      <c r="L124" s="68"/>
      <c r="M124" s="68"/>
      <c r="N124" s="68"/>
      <c r="O124" s="68"/>
      <c r="P124" s="68"/>
      <c r="Q124" s="68"/>
      <c r="R124" s="63"/>
    </row>
    <row r="125" spans="2:18" x14ac:dyDescent="0.2">
      <c r="B125" s="31" t="s">
        <v>32</v>
      </c>
      <c r="C125" s="53">
        <v>62384</v>
      </c>
      <c r="D125" s="53">
        <v>163</v>
      </c>
      <c r="E125" s="53">
        <f>34039+2</f>
        <v>34041</v>
      </c>
      <c r="F125" s="53">
        <v>93</v>
      </c>
      <c r="G125" s="53">
        <v>38</v>
      </c>
      <c r="H125" s="54">
        <f t="shared" si="12"/>
        <v>96719</v>
      </c>
      <c r="K125" s="67"/>
      <c r="L125" s="68"/>
      <c r="M125" s="68"/>
      <c r="N125" s="68"/>
      <c r="O125" s="68"/>
      <c r="P125" s="68"/>
      <c r="Q125" s="68"/>
      <c r="R125" s="63"/>
    </row>
    <row r="126" spans="2:18" x14ac:dyDescent="0.2">
      <c r="B126" s="31" t="s">
        <v>33</v>
      </c>
      <c r="C126" s="53">
        <f>124859+4</f>
        <v>124863</v>
      </c>
      <c r="D126" s="53">
        <v>379</v>
      </c>
      <c r="E126" s="53">
        <f>68147+3</f>
        <v>68150</v>
      </c>
      <c r="F126" s="53">
        <v>409</v>
      </c>
      <c r="G126" s="53">
        <v>143</v>
      </c>
      <c r="H126" s="54">
        <f t="shared" si="12"/>
        <v>193944</v>
      </c>
      <c r="K126" s="67"/>
      <c r="L126" s="68"/>
      <c r="M126" s="68"/>
      <c r="N126" s="68"/>
      <c r="O126" s="68"/>
      <c r="P126" s="68"/>
      <c r="Q126" s="68"/>
      <c r="R126" s="63"/>
    </row>
    <row r="127" spans="2:18" x14ac:dyDescent="0.2">
      <c r="B127" s="31" t="s">
        <v>34</v>
      </c>
      <c r="C127" s="53">
        <f>70681+5</f>
        <v>70686</v>
      </c>
      <c r="D127" s="53">
        <v>208</v>
      </c>
      <c r="E127" s="53">
        <f>40984+2</f>
        <v>40986</v>
      </c>
      <c r="F127" s="53">
        <v>115</v>
      </c>
      <c r="G127" s="53">
        <v>46</v>
      </c>
      <c r="H127" s="54">
        <f t="shared" si="12"/>
        <v>112041</v>
      </c>
      <c r="K127" s="67"/>
      <c r="L127" s="68"/>
      <c r="M127" s="68"/>
      <c r="N127" s="68"/>
      <c r="O127" s="68"/>
      <c r="P127" s="68"/>
      <c r="Q127" s="68"/>
      <c r="R127" s="63"/>
    </row>
    <row r="128" spans="2:18" x14ac:dyDescent="0.2">
      <c r="B128" s="31" t="s">
        <v>35</v>
      </c>
      <c r="C128" s="53">
        <f>110026+2</f>
        <v>110028</v>
      </c>
      <c r="D128" s="53">
        <v>308</v>
      </c>
      <c r="E128" s="53">
        <f>65394+4</f>
        <v>65398</v>
      </c>
      <c r="F128" s="53">
        <v>102</v>
      </c>
      <c r="G128" s="53">
        <v>40</v>
      </c>
      <c r="H128" s="54">
        <f t="shared" si="12"/>
        <v>175876</v>
      </c>
      <c r="K128" s="67"/>
      <c r="L128" s="68"/>
      <c r="M128" s="68"/>
      <c r="N128" s="68"/>
      <c r="O128" s="68"/>
      <c r="P128" s="68"/>
      <c r="Q128" s="68"/>
      <c r="R128" s="63"/>
    </row>
    <row r="129" spans="2:18" x14ac:dyDescent="0.2">
      <c r="B129" s="31" t="s">
        <v>36</v>
      </c>
      <c r="C129" s="53">
        <f>195486+7</f>
        <v>195493</v>
      </c>
      <c r="D129" s="53">
        <v>528</v>
      </c>
      <c r="E129" s="53">
        <f>110209+6</f>
        <v>110215</v>
      </c>
      <c r="F129" s="53">
        <v>765</v>
      </c>
      <c r="G129" s="53">
        <v>107</v>
      </c>
      <c r="H129" s="54">
        <f t="shared" si="12"/>
        <v>307108</v>
      </c>
      <c r="K129" s="67"/>
      <c r="L129" s="68"/>
      <c r="M129" s="68"/>
      <c r="N129" s="68"/>
      <c r="O129" s="68"/>
      <c r="P129" s="68"/>
      <c r="Q129" s="68"/>
      <c r="R129" s="63"/>
    </row>
    <row r="130" spans="2:18" x14ac:dyDescent="0.2">
      <c r="B130" s="31" t="s">
        <v>37</v>
      </c>
      <c r="C130" s="53">
        <f>127886+9</f>
        <v>127895</v>
      </c>
      <c r="D130" s="53">
        <v>345</v>
      </c>
      <c r="E130" s="53">
        <f>72110+8</f>
        <v>72118</v>
      </c>
      <c r="F130" s="53">
        <v>259</v>
      </c>
      <c r="G130" s="53">
        <v>60</v>
      </c>
      <c r="H130" s="54">
        <f t="shared" si="12"/>
        <v>200677</v>
      </c>
      <c r="K130" s="67"/>
      <c r="L130" s="68"/>
      <c r="M130" s="68"/>
      <c r="N130" s="68"/>
      <c r="O130" s="68"/>
      <c r="P130" s="68"/>
      <c r="Q130" s="68"/>
      <c r="R130" s="63"/>
    </row>
    <row r="131" spans="2:18" x14ac:dyDescent="0.2">
      <c r="B131" s="31" t="s">
        <v>38</v>
      </c>
      <c r="C131" s="53">
        <f>45955+2</f>
        <v>45957</v>
      </c>
      <c r="D131" s="53">
        <v>120</v>
      </c>
      <c r="E131" s="53">
        <f>25979+7</f>
        <v>25986</v>
      </c>
      <c r="F131" s="53">
        <v>71</v>
      </c>
      <c r="G131" s="53">
        <v>18</v>
      </c>
      <c r="H131" s="54">
        <f t="shared" si="12"/>
        <v>72152</v>
      </c>
      <c r="K131" s="67"/>
      <c r="L131" s="68"/>
      <c r="M131" s="68"/>
      <c r="N131" s="68"/>
      <c r="O131" s="68"/>
      <c r="P131" s="68"/>
      <c r="Q131" s="68"/>
      <c r="R131" s="63"/>
    </row>
    <row r="132" spans="2:18" x14ac:dyDescent="0.2">
      <c r="B132" s="31" t="s">
        <v>39</v>
      </c>
      <c r="C132" s="53">
        <f>89630+2</f>
        <v>89632</v>
      </c>
      <c r="D132" s="53">
        <v>279</v>
      </c>
      <c r="E132" s="53">
        <f>48693+1</f>
        <v>48694</v>
      </c>
      <c r="F132" s="53">
        <v>207</v>
      </c>
      <c r="G132" s="53">
        <v>21</v>
      </c>
      <c r="H132" s="54">
        <f t="shared" si="12"/>
        <v>138833</v>
      </c>
      <c r="K132" s="67"/>
      <c r="L132" s="68"/>
      <c r="M132" s="68"/>
      <c r="N132" s="68"/>
      <c r="O132" s="68"/>
      <c r="P132" s="68"/>
      <c r="Q132" s="68"/>
      <c r="R132" s="63"/>
    </row>
    <row r="133" spans="2:18" x14ac:dyDescent="0.2">
      <c r="B133" s="31" t="s">
        <v>40</v>
      </c>
      <c r="C133" s="53">
        <f>12174+2</f>
        <v>12176</v>
      </c>
      <c r="D133" s="53">
        <v>35</v>
      </c>
      <c r="E133" s="53">
        <f>6176+3</f>
        <v>6179</v>
      </c>
      <c r="F133" s="53">
        <v>39</v>
      </c>
      <c r="G133" s="53">
        <v>9</v>
      </c>
      <c r="H133" s="54">
        <f t="shared" si="12"/>
        <v>18438</v>
      </c>
      <c r="K133" s="67"/>
      <c r="L133" s="68"/>
      <c r="M133" s="68"/>
      <c r="N133" s="68"/>
      <c r="O133" s="68"/>
      <c r="P133" s="68"/>
      <c r="Q133" s="68"/>
      <c r="R133" s="63"/>
    </row>
    <row r="134" spans="2:18" x14ac:dyDescent="0.2">
      <c r="B134" s="31" t="s">
        <v>41</v>
      </c>
      <c r="C134" s="53">
        <f>6581+1</f>
        <v>6582</v>
      </c>
      <c r="D134" s="53">
        <v>15</v>
      </c>
      <c r="E134" s="53">
        <f>3562+1</f>
        <v>3563</v>
      </c>
      <c r="F134" s="53">
        <v>13</v>
      </c>
      <c r="G134" s="53">
        <v>32</v>
      </c>
      <c r="H134" s="54">
        <f t="shared" si="12"/>
        <v>10205</v>
      </c>
      <c r="K134" s="67"/>
      <c r="L134" s="68"/>
      <c r="M134" s="68"/>
      <c r="N134" s="68"/>
      <c r="O134" s="68"/>
      <c r="P134" s="68"/>
      <c r="Q134" s="68"/>
      <c r="R134" s="63"/>
    </row>
    <row r="135" spans="2:18" x14ac:dyDescent="0.2">
      <c r="B135" s="31" t="s">
        <v>42</v>
      </c>
      <c r="C135" s="53">
        <f>365527+15</f>
        <v>365542</v>
      </c>
      <c r="D135" s="53">
        <f>1443+1</f>
        <v>1444</v>
      </c>
      <c r="E135" s="53">
        <f>193451+6</f>
        <v>193457</v>
      </c>
      <c r="F135" s="53">
        <v>980</v>
      </c>
      <c r="G135" s="53">
        <v>201</v>
      </c>
      <c r="H135" s="54">
        <f t="shared" si="12"/>
        <v>561624</v>
      </c>
      <c r="K135" s="67"/>
      <c r="L135" s="68"/>
      <c r="M135" s="68"/>
      <c r="N135" s="68"/>
      <c r="O135" s="68"/>
      <c r="P135" s="68"/>
      <c r="Q135" s="68"/>
      <c r="R135" s="63"/>
    </row>
    <row r="136" spans="2:18" ht="13.5" thickBot="1" x14ac:dyDescent="0.25">
      <c r="B136" s="42" t="s">
        <v>53</v>
      </c>
      <c r="C136" s="43">
        <f>SUM(C121:C135)</f>
        <v>1288393</v>
      </c>
      <c r="D136" s="43">
        <f t="shared" ref="D136:G136" si="13">SUM(D121:D135)</f>
        <v>4057</v>
      </c>
      <c r="E136" s="43">
        <f t="shared" si="13"/>
        <v>708111</v>
      </c>
      <c r="F136" s="43">
        <f t="shared" si="13"/>
        <v>3221</v>
      </c>
      <c r="G136" s="43">
        <f t="shared" si="13"/>
        <v>777</v>
      </c>
      <c r="H136" s="44">
        <f t="shared" si="12"/>
        <v>2004559</v>
      </c>
      <c r="K136" s="63"/>
      <c r="L136" s="63"/>
      <c r="M136" s="63"/>
      <c r="N136" s="63"/>
      <c r="O136" s="63"/>
      <c r="P136" s="63"/>
      <c r="Q136" s="63"/>
      <c r="R136" s="63"/>
    </row>
    <row r="137" spans="2:18" ht="13.5" thickTop="1" x14ac:dyDescent="0.2">
      <c r="B137" s="22" t="s">
        <v>23</v>
      </c>
    </row>
    <row r="139" spans="2:18" x14ac:dyDescent="0.2">
      <c r="B139" s="45" t="s">
        <v>44</v>
      </c>
      <c r="C139" s="45"/>
      <c r="D139" s="45"/>
      <c r="E139" s="45"/>
      <c r="F139" s="45"/>
      <c r="G139" s="45"/>
      <c r="H139" s="45"/>
    </row>
    <row r="140" spans="2:18" ht="13.5" thickBot="1" x14ac:dyDescent="0.25">
      <c r="B140" s="47">
        <v>42522</v>
      </c>
      <c r="C140" s="47"/>
      <c r="D140" s="47"/>
      <c r="E140" s="47"/>
      <c r="F140" s="47"/>
      <c r="G140" s="47"/>
      <c r="H140" s="47"/>
    </row>
    <row r="141" spans="2:18" ht="27" thickTop="1" thickBot="1" x14ac:dyDescent="0.25">
      <c r="B141" s="49" t="s">
        <v>45</v>
      </c>
      <c r="C141" s="50" t="s">
        <v>46</v>
      </c>
      <c r="D141" s="50" t="s">
        <v>48</v>
      </c>
      <c r="E141" s="50" t="s">
        <v>49</v>
      </c>
      <c r="F141" s="50" t="s">
        <v>50</v>
      </c>
      <c r="G141" s="50" t="s">
        <v>51</v>
      </c>
      <c r="H141" s="51" t="s">
        <v>52</v>
      </c>
    </row>
    <row r="142" spans="2:18" ht="13.5" thickTop="1" x14ac:dyDescent="0.2">
      <c r="B142" s="31" t="s">
        <v>28</v>
      </c>
      <c r="C142" s="53">
        <f>17337+8</f>
        <v>17345</v>
      </c>
      <c r="D142" s="53">
        <v>56</v>
      </c>
      <c r="E142" s="53">
        <v>8823</v>
      </c>
      <c r="F142" s="53">
        <v>43</v>
      </c>
      <c r="G142" s="53">
        <v>23</v>
      </c>
      <c r="H142" s="54">
        <f t="shared" ref="H142:H157" si="14">SUM(C142:G142)</f>
        <v>26290</v>
      </c>
    </row>
    <row r="143" spans="2:18" x14ac:dyDescent="0.2">
      <c r="B143" s="31" t="s">
        <v>29</v>
      </c>
      <c r="C143" s="53">
        <v>22257</v>
      </c>
      <c r="D143" s="53">
        <v>71</v>
      </c>
      <c r="E143" s="53">
        <v>11545</v>
      </c>
      <c r="F143" s="53">
        <v>55</v>
      </c>
      <c r="G143" s="53">
        <v>21</v>
      </c>
      <c r="H143" s="54">
        <f t="shared" si="14"/>
        <v>33949</v>
      </c>
    </row>
    <row r="144" spans="2:18" x14ac:dyDescent="0.2">
      <c r="B144" s="31" t="s">
        <v>30</v>
      </c>
      <c r="C144" s="53">
        <v>14762</v>
      </c>
      <c r="D144" s="53">
        <v>60</v>
      </c>
      <c r="E144" s="53">
        <v>7147</v>
      </c>
      <c r="F144" s="53">
        <v>28</v>
      </c>
      <c r="G144" s="53">
        <v>18</v>
      </c>
      <c r="H144" s="54">
        <f t="shared" si="14"/>
        <v>22015</v>
      </c>
    </row>
    <row r="145" spans="2:8" x14ac:dyDescent="0.2">
      <c r="B145" s="31" t="s">
        <v>31</v>
      </c>
      <c r="C145" s="53">
        <v>22060</v>
      </c>
      <c r="D145" s="53">
        <v>28</v>
      </c>
      <c r="E145" s="53">
        <v>11324</v>
      </c>
      <c r="F145" s="53">
        <v>36</v>
      </c>
      <c r="G145" s="53">
        <v>22</v>
      </c>
      <c r="H145" s="54">
        <f t="shared" si="14"/>
        <v>33470</v>
      </c>
    </row>
    <row r="146" spans="2:8" x14ac:dyDescent="0.2">
      <c r="B146" s="31" t="s">
        <v>32</v>
      </c>
      <c r="C146" s="53">
        <v>62233</v>
      </c>
      <c r="D146" s="53">
        <v>158</v>
      </c>
      <c r="E146" s="53">
        <v>33848</v>
      </c>
      <c r="F146" s="53">
        <v>94</v>
      </c>
      <c r="G146" s="53">
        <v>39</v>
      </c>
      <c r="H146" s="54">
        <f t="shared" si="14"/>
        <v>96372</v>
      </c>
    </row>
    <row r="147" spans="2:8" x14ac:dyDescent="0.2">
      <c r="B147" s="31" t="s">
        <v>33</v>
      </c>
      <c r="C147" s="53">
        <v>124547</v>
      </c>
      <c r="D147" s="53">
        <v>323</v>
      </c>
      <c r="E147" s="53">
        <v>67704</v>
      </c>
      <c r="F147" s="53">
        <v>406</v>
      </c>
      <c r="G147" s="53">
        <v>146</v>
      </c>
      <c r="H147" s="54">
        <f t="shared" si="14"/>
        <v>193126</v>
      </c>
    </row>
    <row r="148" spans="2:8" x14ac:dyDescent="0.2">
      <c r="B148" s="31" t="s">
        <v>34</v>
      </c>
      <c r="C148" s="53">
        <v>70669</v>
      </c>
      <c r="D148" s="53">
        <v>221</v>
      </c>
      <c r="E148" s="53">
        <v>40821</v>
      </c>
      <c r="F148" s="53">
        <v>118</v>
      </c>
      <c r="G148" s="53">
        <v>44</v>
      </c>
      <c r="H148" s="54">
        <f t="shared" si="14"/>
        <v>111873</v>
      </c>
    </row>
    <row r="149" spans="2:8" x14ac:dyDescent="0.2">
      <c r="B149" s="31" t="s">
        <v>35</v>
      </c>
      <c r="C149" s="53">
        <v>110167</v>
      </c>
      <c r="D149" s="53">
        <v>283</v>
      </c>
      <c r="E149" s="53">
        <v>65321</v>
      </c>
      <c r="F149" s="53">
        <v>104</v>
      </c>
      <c r="G149" s="53">
        <v>43</v>
      </c>
      <c r="H149" s="54">
        <f t="shared" si="14"/>
        <v>175918</v>
      </c>
    </row>
    <row r="150" spans="2:8" x14ac:dyDescent="0.2">
      <c r="B150" s="31" t="s">
        <v>36</v>
      </c>
      <c r="C150" s="53">
        <v>195332</v>
      </c>
      <c r="D150" s="53">
        <v>547</v>
      </c>
      <c r="E150" s="53">
        <v>109867</v>
      </c>
      <c r="F150" s="53">
        <v>763</v>
      </c>
      <c r="G150" s="53">
        <v>113</v>
      </c>
      <c r="H150" s="54">
        <f t="shared" si="14"/>
        <v>306622</v>
      </c>
    </row>
    <row r="151" spans="2:8" x14ac:dyDescent="0.2">
      <c r="B151" s="31" t="s">
        <v>37</v>
      </c>
      <c r="C151" s="53">
        <v>127884</v>
      </c>
      <c r="D151" s="53">
        <v>353</v>
      </c>
      <c r="E151" s="53">
        <v>71909</v>
      </c>
      <c r="F151" s="53">
        <v>261</v>
      </c>
      <c r="G151" s="53">
        <v>65</v>
      </c>
      <c r="H151" s="54">
        <f t="shared" si="14"/>
        <v>200472</v>
      </c>
    </row>
    <row r="152" spans="2:8" x14ac:dyDescent="0.2">
      <c r="B152" s="31" t="s">
        <v>38</v>
      </c>
      <c r="C152" s="53">
        <v>45896</v>
      </c>
      <c r="D152" s="53">
        <v>115</v>
      </c>
      <c r="E152" s="53">
        <v>25863</v>
      </c>
      <c r="F152" s="53">
        <v>72</v>
      </c>
      <c r="G152" s="53">
        <v>18</v>
      </c>
      <c r="H152" s="54">
        <f t="shared" si="14"/>
        <v>71964</v>
      </c>
    </row>
    <row r="153" spans="2:8" x14ac:dyDescent="0.2">
      <c r="B153" s="31" t="s">
        <v>39</v>
      </c>
      <c r="C153" s="53">
        <v>89708</v>
      </c>
      <c r="D153" s="53">
        <v>267</v>
      </c>
      <c r="E153" s="53">
        <v>48555</v>
      </c>
      <c r="F153" s="53">
        <v>200</v>
      </c>
      <c r="G153" s="53">
        <v>21</v>
      </c>
      <c r="H153" s="54">
        <f t="shared" si="14"/>
        <v>138751</v>
      </c>
    </row>
    <row r="154" spans="2:8" x14ac:dyDescent="0.2">
      <c r="B154" s="31" t="s">
        <v>40</v>
      </c>
      <c r="C154" s="53">
        <v>12074</v>
      </c>
      <c r="D154" s="53">
        <v>19</v>
      </c>
      <c r="E154" s="53">
        <v>6107</v>
      </c>
      <c r="F154" s="53">
        <v>38</v>
      </c>
      <c r="G154" s="53">
        <v>10</v>
      </c>
      <c r="H154" s="54">
        <f t="shared" si="14"/>
        <v>18248</v>
      </c>
    </row>
    <row r="155" spans="2:8" x14ac:dyDescent="0.2">
      <c r="B155" s="31" t="s">
        <v>41</v>
      </c>
      <c r="C155" s="53">
        <v>6660</v>
      </c>
      <c r="D155" s="53">
        <v>13</v>
      </c>
      <c r="E155" s="53">
        <v>3575</v>
      </c>
      <c r="F155" s="53">
        <v>13</v>
      </c>
      <c r="G155" s="53">
        <v>31</v>
      </c>
      <c r="H155" s="54">
        <f t="shared" si="14"/>
        <v>10292</v>
      </c>
    </row>
    <row r="156" spans="2:8" x14ac:dyDescent="0.2">
      <c r="B156" s="31" t="s">
        <v>42</v>
      </c>
      <c r="C156" s="53">
        <v>364412</v>
      </c>
      <c r="D156" s="53">
        <v>1433</v>
      </c>
      <c r="E156" s="53">
        <v>192387</v>
      </c>
      <c r="F156" s="53">
        <v>986</v>
      </c>
      <c r="G156" s="53">
        <v>204</v>
      </c>
      <c r="H156" s="54">
        <f t="shared" si="14"/>
        <v>559422</v>
      </c>
    </row>
    <row r="157" spans="2:8" ht="18" customHeight="1" thickBot="1" x14ac:dyDescent="0.25">
      <c r="B157" s="42" t="s">
        <v>53</v>
      </c>
      <c r="C157" s="43">
        <f>SUM(C142:C156)</f>
        <v>1286006</v>
      </c>
      <c r="D157" s="43">
        <f t="shared" ref="D157:G157" si="15">SUM(D142:D156)</f>
        <v>3947</v>
      </c>
      <c r="E157" s="43">
        <f t="shared" si="15"/>
        <v>704796</v>
      </c>
      <c r="F157" s="43">
        <f t="shared" si="15"/>
        <v>3217</v>
      </c>
      <c r="G157" s="43">
        <f t="shared" si="15"/>
        <v>818</v>
      </c>
      <c r="H157" s="44">
        <f t="shared" si="14"/>
        <v>1998784</v>
      </c>
    </row>
    <row r="158" spans="2:8" ht="13.5" thickTop="1" x14ac:dyDescent="0.2">
      <c r="B158" s="22" t="s">
        <v>23</v>
      </c>
    </row>
    <row r="160" spans="2:8" x14ac:dyDescent="0.2">
      <c r="B160" s="45" t="s">
        <v>44</v>
      </c>
      <c r="C160" s="45"/>
      <c r="D160" s="45"/>
      <c r="E160" s="45"/>
      <c r="F160" s="45"/>
      <c r="G160" s="45"/>
      <c r="H160" s="45"/>
    </row>
    <row r="161" spans="2:8" ht="13.5" thickBot="1" x14ac:dyDescent="0.25">
      <c r="B161" s="47">
        <v>42552</v>
      </c>
      <c r="C161" s="47"/>
      <c r="D161" s="47"/>
      <c r="E161" s="47"/>
      <c r="F161" s="47"/>
      <c r="G161" s="47"/>
      <c r="H161" s="47"/>
    </row>
    <row r="162" spans="2:8" ht="27" thickTop="1" thickBot="1" x14ac:dyDescent="0.25">
      <c r="B162" s="49" t="s">
        <v>45</v>
      </c>
      <c r="C162" s="50" t="s">
        <v>46</v>
      </c>
      <c r="D162" s="50" t="s">
        <v>48</v>
      </c>
      <c r="E162" s="50" t="s">
        <v>49</v>
      </c>
      <c r="F162" s="50" t="s">
        <v>50</v>
      </c>
      <c r="G162" s="50" t="s">
        <v>51</v>
      </c>
      <c r="H162" s="51" t="s">
        <v>52</v>
      </c>
    </row>
    <row r="163" spans="2:8" ht="13.5" thickTop="1" x14ac:dyDescent="0.2">
      <c r="B163" s="31" t="s">
        <v>28</v>
      </c>
      <c r="C163" s="69">
        <v>17420</v>
      </c>
      <c r="D163" s="53">
        <v>64</v>
      </c>
      <c r="E163" s="53">
        <v>8840</v>
      </c>
      <c r="F163" s="53">
        <v>46</v>
      </c>
      <c r="G163" s="53">
        <v>25</v>
      </c>
      <c r="H163" s="54">
        <f t="shared" ref="H163:H178" si="16">SUM(C163:G163)</f>
        <v>26395</v>
      </c>
    </row>
    <row r="164" spans="2:8" x14ac:dyDescent="0.2">
      <c r="B164" s="31" t="s">
        <v>29</v>
      </c>
      <c r="C164" s="70">
        <v>22314</v>
      </c>
      <c r="D164" s="53">
        <v>70</v>
      </c>
      <c r="E164" s="53">
        <v>11569</v>
      </c>
      <c r="F164" s="53">
        <v>53</v>
      </c>
      <c r="G164" s="53">
        <v>23</v>
      </c>
      <c r="H164" s="54">
        <f t="shared" si="16"/>
        <v>34029</v>
      </c>
    </row>
    <row r="165" spans="2:8" x14ac:dyDescent="0.2">
      <c r="B165" s="31" t="s">
        <v>30</v>
      </c>
      <c r="C165" s="70">
        <v>14898</v>
      </c>
      <c r="D165" s="53">
        <v>63</v>
      </c>
      <c r="E165" s="53">
        <v>7221</v>
      </c>
      <c r="F165" s="53">
        <v>28</v>
      </c>
      <c r="G165" s="53">
        <v>19</v>
      </c>
      <c r="H165" s="54">
        <f t="shared" si="16"/>
        <v>22229</v>
      </c>
    </row>
    <row r="166" spans="2:8" x14ac:dyDescent="0.2">
      <c r="B166" s="31" t="s">
        <v>31</v>
      </c>
      <c r="C166" s="70">
        <v>22491</v>
      </c>
      <c r="D166" s="53">
        <v>72</v>
      </c>
      <c r="E166" s="53">
        <v>11528</v>
      </c>
      <c r="F166" s="53">
        <v>35</v>
      </c>
      <c r="G166" s="53">
        <v>27</v>
      </c>
      <c r="H166" s="54">
        <f t="shared" si="16"/>
        <v>34153</v>
      </c>
    </row>
    <row r="167" spans="2:8" x14ac:dyDescent="0.2">
      <c r="B167" s="31" t="s">
        <v>32</v>
      </c>
      <c r="C167" s="70">
        <v>62615</v>
      </c>
      <c r="D167" s="53">
        <v>174</v>
      </c>
      <c r="E167" s="53">
        <v>34026</v>
      </c>
      <c r="F167" s="53">
        <v>93</v>
      </c>
      <c r="G167" s="53">
        <v>39</v>
      </c>
      <c r="H167" s="54">
        <f t="shared" si="16"/>
        <v>96947</v>
      </c>
    </row>
    <row r="168" spans="2:8" x14ac:dyDescent="0.2">
      <c r="B168" s="31" t="s">
        <v>33</v>
      </c>
      <c r="C168" s="70">
        <v>125501</v>
      </c>
      <c r="D168" s="53">
        <v>382</v>
      </c>
      <c r="E168" s="53">
        <v>68073</v>
      </c>
      <c r="F168" s="53">
        <v>407</v>
      </c>
      <c r="G168" s="53">
        <v>157</v>
      </c>
      <c r="H168" s="54">
        <f t="shared" si="16"/>
        <v>194520</v>
      </c>
    </row>
    <row r="169" spans="2:8" x14ac:dyDescent="0.2">
      <c r="B169" s="31" t="s">
        <v>34</v>
      </c>
      <c r="C169" s="70">
        <v>71121</v>
      </c>
      <c r="D169" s="53">
        <v>197</v>
      </c>
      <c r="E169" s="53">
        <v>41010</v>
      </c>
      <c r="F169" s="53">
        <v>121</v>
      </c>
      <c r="G169" s="53">
        <v>47</v>
      </c>
      <c r="H169" s="54">
        <f t="shared" si="16"/>
        <v>112496</v>
      </c>
    </row>
    <row r="170" spans="2:8" x14ac:dyDescent="0.2">
      <c r="B170" s="31" t="s">
        <v>35</v>
      </c>
      <c r="C170" s="70">
        <v>110732</v>
      </c>
      <c r="D170" s="53">
        <v>298</v>
      </c>
      <c r="E170" s="53">
        <v>65568</v>
      </c>
      <c r="F170" s="53">
        <v>106</v>
      </c>
      <c r="G170" s="53">
        <v>50</v>
      </c>
      <c r="H170" s="54">
        <f t="shared" si="16"/>
        <v>176754</v>
      </c>
    </row>
    <row r="171" spans="2:8" x14ac:dyDescent="0.2">
      <c r="B171" s="31" t="s">
        <v>36</v>
      </c>
      <c r="C171" s="70">
        <v>196108</v>
      </c>
      <c r="D171" s="53">
        <v>578</v>
      </c>
      <c r="E171" s="53">
        <v>110213</v>
      </c>
      <c r="F171" s="53">
        <v>771</v>
      </c>
      <c r="G171" s="53">
        <v>124</v>
      </c>
      <c r="H171" s="54">
        <f t="shared" si="16"/>
        <v>307794</v>
      </c>
    </row>
    <row r="172" spans="2:8" x14ac:dyDescent="0.2">
      <c r="B172" s="31" t="s">
        <v>37</v>
      </c>
      <c r="C172" s="70">
        <v>128495</v>
      </c>
      <c r="D172" s="53">
        <v>347</v>
      </c>
      <c r="E172" s="53">
        <v>72085</v>
      </c>
      <c r="F172" s="53">
        <v>260</v>
      </c>
      <c r="G172" s="53">
        <v>66</v>
      </c>
      <c r="H172" s="54">
        <f t="shared" si="16"/>
        <v>201253</v>
      </c>
    </row>
    <row r="173" spans="2:8" x14ac:dyDescent="0.2">
      <c r="B173" s="31" t="s">
        <v>38</v>
      </c>
      <c r="C173" s="70">
        <v>46033</v>
      </c>
      <c r="D173" s="53">
        <v>135</v>
      </c>
      <c r="E173" s="53">
        <v>25924</v>
      </c>
      <c r="F173" s="53">
        <v>72</v>
      </c>
      <c r="G173" s="53">
        <v>18</v>
      </c>
      <c r="H173" s="54">
        <f t="shared" si="16"/>
        <v>72182</v>
      </c>
    </row>
    <row r="174" spans="2:8" x14ac:dyDescent="0.2">
      <c r="B174" s="31" t="s">
        <v>39</v>
      </c>
      <c r="C174" s="70">
        <v>90123</v>
      </c>
      <c r="D174" s="53">
        <v>275</v>
      </c>
      <c r="E174" s="53">
        <v>48774</v>
      </c>
      <c r="F174" s="53">
        <v>200</v>
      </c>
      <c r="G174" s="53">
        <v>22</v>
      </c>
      <c r="H174" s="54">
        <f t="shared" si="16"/>
        <v>139394</v>
      </c>
    </row>
    <row r="175" spans="2:8" x14ac:dyDescent="0.2">
      <c r="B175" s="31" t="s">
        <v>40</v>
      </c>
      <c r="C175" s="70">
        <v>12187</v>
      </c>
      <c r="D175" s="53">
        <v>25</v>
      </c>
      <c r="E175" s="53">
        <v>6192</v>
      </c>
      <c r="F175" s="53">
        <v>41</v>
      </c>
      <c r="G175" s="53">
        <v>13</v>
      </c>
      <c r="H175" s="54">
        <f t="shared" si="16"/>
        <v>18458</v>
      </c>
    </row>
    <row r="176" spans="2:8" x14ac:dyDescent="0.2">
      <c r="B176" s="31" t="s">
        <v>41</v>
      </c>
      <c r="C176" s="70">
        <v>6715</v>
      </c>
      <c r="D176" s="53">
        <v>14</v>
      </c>
      <c r="E176" s="53">
        <v>3618</v>
      </c>
      <c r="F176" s="53">
        <v>14</v>
      </c>
      <c r="G176" s="53">
        <v>32</v>
      </c>
      <c r="H176" s="54">
        <f t="shared" si="16"/>
        <v>10393</v>
      </c>
    </row>
    <row r="177" spans="2:8" x14ac:dyDescent="0.2">
      <c r="B177" s="31" t="s">
        <v>42</v>
      </c>
      <c r="C177" s="71">
        <v>367401</v>
      </c>
      <c r="D177" s="53">
        <v>1585</v>
      </c>
      <c r="E177" s="53">
        <v>193826</v>
      </c>
      <c r="F177" s="53">
        <v>993</v>
      </c>
      <c r="G177" s="53">
        <v>200</v>
      </c>
      <c r="H177" s="54">
        <f t="shared" si="16"/>
        <v>564005</v>
      </c>
    </row>
    <row r="178" spans="2:8" ht="13.5" thickBot="1" x14ac:dyDescent="0.25">
      <c r="B178" s="42" t="s">
        <v>53</v>
      </c>
      <c r="C178" s="43">
        <f>SUM(C163:C177)</f>
        <v>1294154</v>
      </c>
      <c r="D178" s="43">
        <f t="shared" ref="D178:G178" si="17">SUM(D163:D177)</f>
        <v>4279</v>
      </c>
      <c r="E178" s="43">
        <f t="shared" si="17"/>
        <v>708467</v>
      </c>
      <c r="F178" s="43">
        <f t="shared" si="17"/>
        <v>3240</v>
      </c>
      <c r="G178" s="43">
        <f t="shared" si="17"/>
        <v>862</v>
      </c>
      <c r="H178" s="44">
        <f t="shared" si="16"/>
        <v>2011002</v>
      </c>
    </row>
    <row r="179" spans="2:8" ht="13.5" thickTop="1" x14ac:dyDescent="0.2"/>
    <row r="182" spans="2:8" x14ac:dyDescent="0.2">
      <c r="B182" s="45" t="s">
        <v>44</v>
      </c>
      <c r="C182" s="45"/>
      <c r="D182" s="45"/>
      <c r="E182" s="45"/>
      <c r="F182" s="45"/>
      <c r="G182" s="45"/>
      <c r="H182" s="45"/>
    </row>
    <row r="183" spans="2:8" ht="13.5" thickBot="1" x14ac:dyDescent="0.25">
      <c r="B183" s="47">
        <v>42583</v>
      </c>
      <c r="C183" s="47"/>
      <c r="D183" s="47"/>
      <c r="E183" s="47"/>
      <c r="F183" s="47"/>
      <c r="G183" s="47"/>
      <c r="H183" s="47"/>
    </row>
    <row r="184" spans="2:8" ht="27" thickTop="1" thickBot="1" x14ac:dyDescent="0.25">
      <c r="B184" s="49" t="s">
        <v>45</v>
      </c>
      <c r="C184" s="50" t="s">
        <v>46</v>
      </c>
      <c r="D184" s="50" t="s">
        <v>48</v>
      </c>
      <c r="E184" s="50" t="s">
        <v>49</v>
      </c>
      <c r="F184" s="50" t="s">
        <v>50</v>
      </c>
      <c r="G184" s="50" t="s">
        <v>51</v>
      </c>
      <c r="H184" s="51" t="s">
        <v>52</v>
      </c>
    </row>
    <row r="185" spans="2:8" ht="13.5" thickTop="1" x14ac:dyDescent="0.2">
      <c r="B185" s="31" t="s">
        <v>28</v>
      </c>
      <c r="C185" s="53"/>
      <c r="D185" s="53"/>
      <c r="E185" s="53"/>
      <c r="F185" s="53"/>
      <c r="G185" s="53"/>
      <c r="H185" s="54">
        <f t="shared" ref="H185:H200" si="18">SUM(C185:G185)</f>
        <v>0</v>
      </c>
    </row>
    <row r="186" spans="2:8" x14ac:dyDescent="0.2">
      <c r="B186" s="31" t="s">
        <v>29</v>
      </c>
      <c r="C186" s="53"/>
      <c r="D186" s="53"/>
      <c r="E186" s="53"/>
      <c r="F186" s="53"/>
      <c r="G186" s="53"/>
      <c r="H186" s="54">
        <f t="shared" si="18"/>
        <v>0</v>
      </c>
    </row>
    <row r="187" spans="2:8" x14ac:dyDescent="0.2">
      <c r="B187" s="31" t="s">
        <v>30</v>
      </c>
      <c r="C187" s="53"/>
      <c r="D187" s="53"/>
      <c r="E187" s="53"/>
      <c r="F187" s="53"/>
      <c r="G187" s="53"/>
      <c r="H187" s="54">
        <f t="shared" si="18"/>
        <v>0</v>
      </c>
    </row>
    <row r="188" spans="2:8" x14ac:dyDescent="0.2">
      <c r="B188" s="31" t="s">
        <v>31</v>
      </c>
      <c r="C188" s="53"/>
      <c r="D188" s="53"/>
      <c r="E188" s="53"/>
      <c r="F188" s="53"/>
      <c r="G188" s="53"/>
      <c r="H188" s="54">
        <f t="shared" si="18"/>
        <v>0</v>
      </c>
    </row>
    <row r="189" spans="2:8" x14ac:dyDescent="0.2">
      <c r="B189" s="31" t="s">
        <v>32</v>
      </c>
      <c r="C189" s="53"/>
      <c r="D189" s="53"/>
      <c r="E189" s="53"/>
      <c r="F189" s="53"/>
      <c r="G189" s="53"/>
      <c r="H189" s="54">
        <f t="shared" si="18"/>
        <v>0</v>
      </c>
    </row>
    <row r="190" spans="2:8" x14ac:dyDescent="0.2">
      <c r="B190" s="31" t="s">
        <v>33</v>
      </c>
      <c r="C190" s="53"/>
      <c r="D190" s="53"/>
      <c r="E190" s="53"/>
      <c r="F190" s="53"/>
      <c r="G190" s="53"/>
      <c r="H190" s="54">
        <f t="shared" si="18"/>
        <v>0</v>
      </c>
    </row>
    <row r="191" spans="2:8" x14ac:dyDescent="0.2">
      <c r="B191" s="31" t="s">
        <v>34</v>
      </c>
      <c r="C191" s="53"/>
      <c r="D191" s="53"/>
      <c r="E191" s="53"/>
      <c r="F191" s="53"/>
      <c r="G191" s="53"/>
      <c r="H191" s="54">
        <f t="shared" si="18"/>
        <v>0</v>
      </c>
    </row>
    <row r="192" spans="2:8" x14ac:dyDescent="0.2">
      <c r="B192" s="31" t="s">
        <v>35</v>
      </c>
      <c r="C192" s="53"/>
      <c r="D192" s="53"/>
      <c r="E192" s="53"/>
      <c r="F192" s="53"/>
      <c r="G192" s="53"/>
      <c r="H192" s="54">
        <f t="shared" si="18"/>
        <v>0</v>
      </c>
    </row>
    <row r="193" spans="2:8" x14ac:dyDescent="0.2">
      <c r="B193" s="31" t="s">
        <v>36</v>
      </c>
      <c r="C193" s="53"/>
      <c r="D193" s="53"/>
      <c r="E193" s="53"/>
      <c r="F193" s="53"/>
      <c r="G193" s="53"/>
      <c r="H193" s="54">
        <f t="shared" si="18"/>
        <v>0</v>
      </c>
    </row>
    <row r="194" spans="2:8" x14ac:dyDescent="0.2">
      <c r="B194" s="31" t="s">
        <v>37</v>
      </c>
      <c r="C194" s="53"/>
      <c r="D194" s="53"/>
      <c r="E194" s="53"/>
      <c r="F194" s="53"/>
      <c r="G194" s="53"/>
      <c r="H194" s="54">
        <f t="shared" si="18"/>
        <v>0</v>
      </c>
    </row>
    <row r="195" spans="2:8" x14ac:dyDescent="0.2">
      <c r="B195" s="31" t="s">
        <v>38</v>
      </c>
      <c r="C195" s="53"/>
      <c r="D195" s="53"/>
      <c r="E195" s="53"/>
      <c r="F195" s="53"/>
      <c r="G195" s="53"/>
      <c r="H195" s="54">
        <f t="shared" si="18"/>
        <v>0</v>
      </c>
    </row>
    <row r="196" spans="2:8" x14ac:dyDescent="0.2">
      <c r="B196" s="31" t="s">
        <v>39</v>
      </c>
      <c r="C196" s="53"/>
      <c r="D196" s="53"/>
      <c r="E196" s="53"/>
      <c r="F196" s="53"/>
      <c r="G196" s="53"/>
      <c r="H196" s="54">
        <f t="shared" si="18"/>
        <v>0</v>
      </c>
    </row>
    <row r="197" spans="2:8" x14ac:dyDescent="0.2">
      <c r="B197" s="31" t="s">
        <v>40</v>
      </c>
      <c r="C197" s="53"/>
      <c r="D197" s="53"/>
      <c r="E197" s="53"/>
      <c r="F197" s="53"/>
      <c r="G197" s="53"/>
      <c r="H197" s="54">
        <f t="shared" si="18"/>
        <v>0</v>
      </c>
    </row>
    <row r="198" spans="2:8" x14ac:dyDescent="0.2">
      <c r="B198" s="31" t="s">
        <v>41</v>
      </c>
      <c r="C198" s="53"/>
      <c r="D198" s="53"/>
      <c r="E198" s="53"/>
      <c r="F198" s="53"/>
      <c r="G198" s="53"/>
      <c r="H198" s="54">
        <f t="shared" si="18"/>
        <v>0</v>
      </c>
    </row>
    <row r="199" spans="2:8" x14ac:dyDescent="0.2">
      <c r="B199" s="31" t="s">
        <v>42</v>
      </c>
      <c r="C199" s="53"/>
      <c r="D199" s="53"/>
      <c r="E199" s="53"/>
      <c r="F199" s="53"/>
      <c r="G199" s="53"/>
      <c r="H199" s="54">
        <f t="shared" si="18"/>
        <v>0</v>
      </c>
    </row>
    <row r="200" spans="2:8" ht="13.5" thickBot="1" x14ac:dyDescent="0.25">
      <c r="B200" s="42" t="s">
        <v>53</v>
      </c>
      <c r="C200" s="43">
        <f>SUM(C185:C199)</f>
        <v>0</v>
      </c>
      <c r="D200" s="43">
        <f t="shared" ref="D200:G200" si="19">SUM(D185:D199)</f>
        <v>0</v>
      </c>
      <c r="E200" s="43">
        <f t="shared" si="19"/>
        <v>0</v>
      </c>
      <c r="F200" s="43">
        <f t="shared" si="19"/>
        <v>0</v>
      </c>
      <c r="G200" s="43">
        <f t="shared" si="19"/>
        <v>0</v>
      </c>
      <c r="H200" s="44">
        <f t="shared" si="18"/>
        <v>0</v>
      </c>
    </row>
    <row r="201" spans="2:8" ht="13.5" thickTop="1" x14ac:dyDescent="0.2"/>
    <row r="204" spans="2:8" x14ac:dyDescent="0.2">
      <c r="B204" s="45" t="s">
        <v>44</v>
      </c>
      <c r="C204" s="45"/>
      <c r="D204" s="45"/>
      <c r="E204" s="45"/>
      <c r="F204" s="45"/>
      <c r="G204" s="45"/>
      <c r="H204" s="45"/>
    </row>
    <row r="205" spans="2:8" ht="13.5" thickBot="1" x14ac:dyDescent="0.25">
      <c r="B205" s="47">
        <v>42614</v>
      </c>
      <c r="C205" s="47"/>
      <c r="D205" s="47"/>
      <c r="E205" s="47"/>
      <c r="F205" s="47"/>
      <c r="G205" s="47"/>
      <c r="H205" s="47"/>
    </row>
    <row r="206" spans="2:8" ht="27" thickTop="1" thickBot="1" x14ac:dyDescent="0.25">
      <c r="B206" s="49" t="s">
        <v>45</v>
      </c>
      <c r="C206" s="50" t="s">
        <v>54</v>
      </c>
      <c r="D206" s="50" t="s">
        <v>48</v>
      </c>
      <c r="E206" s="50" t="s">
        <v>49</v>
      </c>
      <c r="F206" s="50" t="s">
        <v>50</v>
      </c>
      <c r="G206" s="50" t="s">
        <v>51</v>
      </c>
      <c r="H206" s="51" t="s">
        <v>52</v>
      </c>
    </row>
    <row r="207" spans="2:8" ht="13.5" thickTop="1" x14ac:dyDescent="0.2">
      <c r="B207" s="31" t="s">
        <v>28</v>
      </c>
      <c r="C207" s="53"/>
      <c r="D207" s="53"/>
      <c r="E207" s="53"/>
      <c r="F207" s="53"/>
      <c r="G207" s="53"/>
      <c r="H207" s="54">
        <f t="shared" ref="H207:H222" si="20">SUM(C207:G207)</f>
        <v>0</v>
      </c>
    </row>
    <row r="208" spans="2:8" x14ac:dyDescent="0.2">
      <c r="B208" s="31" t="s">
        <v>29</v>
      </c>
      <c r="C208" s="53"/>
      <c r="D208" s="53"/>
      <c r="E208" s="53"/>
      <c r="F208" s="53"/>
      <c r="G208" s="53"/>
      <c r="H208" s="54">
        <f t="shared" si="20"/>
        <v>0</v>
      </c>
    </row>
    <row r="209" spans="2:8" x14ac:dyDescent="0.2">
      <c r="B209" s="31" t="s">
        <v>30</v>
      </c>
      <c r="C209" s="53"/>
      <c r="D209" s="53"/>
      <c r="E209" s="53"/>
      <c r="F209" s="53"/>
      <c r="G209" s="53"/>
      <c r="H209" s="54">
        <f t="shared" si="20"/>
        <v>0</v>
      </c>
    </row>
    <row r="210" spans="2:8" x14ac:dyDescent="0.2">
      <c r="B210" s="31" t="s">
        <v>31</v>
      </c>
      <c r="C210" s="53"/>
      <c r="D210" s="53"/>
      <c r="E210" s="53"/>
      <c r="F210" s="53"/>
      <c r="G210" s="53"/>
      <c r="H210" s="54">
        <f t="shared" si="20"/>
        <v>0</v>
      </c>
    </row>
    <row r="211" spans="2:8" x14ac:dyDescent="0.2">
      <c r="B211" s="31" t="s">
        <v>32</v>
      </c>
      <c r="C211" s="53"/>
      <c r="D211" s="53"/>
      <c r="E211" s="53"/>
      <c r="F211" s="53"/>
      <c r="G211" s="53"/>
      <c r="H211" s="54">
        <f t="shared" si="20"/>
        <v>0</v>
      </c>
    </row>
    <row r="212" spans="2:8" x14ac:dyDescent="0.2">
      <c r="B212" s="31" t="s">
        <v>33</v>
      </c>
      <c r="C212" s="53"/>
      <c r="D212" s="53"/>
      <c r="E212" s="53"/>
      <c r="F212" s="53"/>
      <c r="G212" s="53"/>
      <c r="H212" s="54">
        <f t="shared" si="20"/>
        <v>0</v>
      </c>
    </row>
    <row r="213" spans="2:8" x14ac:dyDescent="0.2">
      <c r="B213" s="31" t="s">
        <v>34</v>
      </c>
      <c r="C213" s="53"/>
      <c r="D213" s="53"/>
      <c r="E213" s="53"/>
      <c r="F213" s="53"/>
      <c r="G213" s="53"/>
      <c r="H213" s="54">
        <f t="shared" si="20"/>
        <v>0</v>
      </c>
    </row>
    <row r="214" spans="2:8" x14ac:dyDescent="0.2">
      <c r="B214" s="31" t="s">
        <v>35</v>
      </c>
      <c r="C214" s="53"/>
      <c r="D214" s="53"/>
      <c r="E214" s="53"/>
      <c r="F214" s="53"/>
      <c r="G214" s="53"/>
      <c r="H214" s="54">
        <f t="shared" si="20"/>
        <v>0</v>
      </c>
    </row>
    <row r="215" spans="2:8" x14ac:dyDescent="0.2">
      <c r="B215" s="31" t="s">
        <v>36</v>
      </c>
      <c r="C215" s="53"/>
      <c r="D215" s="53"/>
      <c r="E215" s="53"/>
      <c r="F215" s="53"/>
      <c r="G215" s="53"/>
      <c r="H215" s="54">
        <f t="shared" si="20"/>
        <v>0</v>
      </c>
    </row>
    <row r="216" spans="2:8" x14ac:dyDescent="0.2">
      <c r="B216" s="31" t="s">
        <v>37</v>
      </c>
      <c r="C216" s="53"/>
      <c r="D216" s="53"/>
      <c r="E216" s="53"/>
      <c r="F216" s="53"/>
      <c r="G216" s="53"/>
      <c r="H216" s="54">
        <f t="shared" si="20"/>
        <v>0</v>
      </c>
    </row>
    <row r="217" spans="2:8" x14ac:dyDescent="0.2">
      <c r="B217" s="31" t="s">
        <v>38</v>
      </c>
      <c r="C217" s="53"/>
      <c r="D217" s="53"/>
      <c r="E217" s="53"/>
      <c r="F217" s="53"/>
      <c r="G217" s="53"/>
      <c r="H217" s="54">
        <f t="shared" si="20"/>
        <v>0</v>
      </c>
    </row>
    <row r="218" spans="2:8" x14ac:dyDescent="0.2">
      <c r="B218" s="31" t="s">
        <v>39</v>
      </c>
      <c r="C218" s="53"/>
      <c r="D218" s="53"/>
      <c r="E218" s="53"/>
      <c r="F218" s="53"/>
      <c r="G218" s="53"/>
      <c r="H218" s="54">
        <f t="shared" si="20"/>
        <v>0</v>
      </c>
    </row>
    <row r="219" spans="2:8" x14ac:dyDescent="0.2">
      <c r="B219" s="31" t="s">
        <v>40</v>
      </c>
      <c r="C219" s="53"/>
      <c r="D219" s="53"/>
      <c r="E219" s="53"/>
      <c r="F219" s="53"/>
      <c r="G219" s="53"/>
      <c r="H219" s="54">
        <f t="shared" si="20"/>
        <v>0</v>
      </c>
    </row>
    <row r="220" spans="2:8" x14ac:dyDescent="0.2">
      <c r="B220" s="31" t="s">
        <v>41</v>
      </c>
      <c r="C220" s="53"/>
      <c r="D220" s="53"/>
      <c r="E220" s="53"/>
      <c r="F220" s="53"/>
      <c r="G220" s="53"/>
      <c r="H220" s="54">
        <f t="shared" si="20"/>
        <v>0</v>
      </c>
    </row>
    <row r="221" spans="2:8" x14ac:dyDescent="0.2">
      <c r="B221" s="31" t="s">
        <v>42</v>
      </c>
      <c r="C221" s="53"/>
      <c r="D221" s="53"/>
      <c r="E221" s="53"/>
      <c r="F221" s="53"/>
      <c r="G221" s="53"/>
      <c r="H221" s="54">
        <f t="shared" si="20"/>
        <v>0</v>
      </c>
    </row>
    <row r="222" spans="2:8" ht="13.5" thickBot="1" x14ac:dyDescent="0.25">
      <c r="B222" s="42" t="s">
        <v>53</v>
      </c>
      <c r="C222" s="43">
        <f>SUM(C207:C221)</f>
        <v>0</v>
      </c>
      <c r="D222" s="43">
        <f t="shared" ref="D222:G222" si="21">SUM(D207:D221)</f>
        <v>0</v>
      </c>
      <c r="E222" s="43">
        <f t="shared" si="21"/>
        <v>0</v>
      </c>
      <c r="F222" s="43">
        <f t="shared" si="21"/>
        <v>0</v>
      </c>
      <c r="G222" s="43">
        <f t="shared" si="21"/>
        <v>0</v>
      </c>
      <c r="H222" s="44">
        <f t="shared" si="20"/>
        <v>0</v>
      </c>
    </row>
    <row r="223" spans="2:8" ht="13.5" thickTop="1" x14ac:dyDescent="0.2"/>
    <row r="225" spans="2:8" x14ac:dyDescent="0.2">
      <c r="B225" s="45" t="s">
        <v>44</v>
      </c>
      <c r="C225" s="45"/>
      <c r="D225" s="45"/>
      <c r="E225" s="45"/>
      <c r="F225" s="45"/>
      <c r="G225" s="45"/>
      <c r="H225" s="45"/>
    </row>
    <row r="226" spans="2:8" ht="13.5" thickBot="1" x14ac:dyDescent="0.25">
      <c r="B226" s="47">
        <v>42644</v>
      </c>
      <c r="C226" s="47"/>
      <c r="D226" s="47"/>
      <c r="E226" s="47"/>
      <c r="F226" s="47"/>
      <c r="G226" s="47"/>
      <c r="H226" s="47"/>
    </row>
    <row r="227" spans="2:8" ht="27" thickTop="1" thickBot="1" x14ac:dyDescent="0.25">
      <c r="B227" s="49" t="s">
        <v>45</v>
      </c>
      <c r="C227" s="50" t="s">
        <v>46</v>
      </c>
      <c r="D227" s="50" t="s">
        <v>48</v>
      </c>
      <c r="E227" s="50" t="s">
        <v>49</v>
      </c>
      <c r="F227" s="50" t="s">
        <v>50</v>
      </c>
      <c r="G227" s="50" t="s">
        <v>51</v>
      </c>
      <c r="H227" s="51" t="s">
        <v>52</v>
      </c>
    </row>
    <row r="228" spans="2:8" ht="13.5" thickTop="1" x14ac:dyDescent="0.2">
      <c r="B228" s="31" t="s">
        <v>28</v>
      </c>
      <c r="C228" s="53"/>
      <c r="D228" s="53"/>
      <c r="E228" s="53"/>
      <c r="F228" s="53"/>
      <c r="G228" s="53"/>
      <c r="H228" s="54">
        <f t="shared" ref="H228:H243" si="22">SUM(C228:G228)</f>
        <v>0</v>
      </c>
    </row>
    <row r="229" spans="2:8" x14ac:dyDescent="0.2">
      <c r="B229" s="31" t="s">
        <v>29</v>
      </c>
      <c r="C229" s="53"/>
      <c r="D229" s="53"/>
      <c r="E229" s="53"/>
      <c r="F229" s="53"/>
      <c r="G229" s="53"/>
      <c r="H229" s="54">
        <f t="shared" si="22"/>
        <v>0</v>
      </c>
    </row>
    <row r="230" spans="2:8" x14ac:dyDescent="0.2">
      <c r="B230" s="31" t="s">
        <v>30</v>
      </c>
      <c r="C230" s="53"/>
      <c r="D230" s="53"/>
      <c r="E230" s="53"/>
      <c r="F230" s="53"/>
      <c r="G230" s="53"/>
      <c r="H230" s="54">
        <f t="shared" si="22"/>
        <v>0</v>
      </c>
    </row>
    <row r="231" spans="2:8" x14ac:dyDescent="0.2">
      <c r="B231" s="31" t="s">
        <v>31</v>
      </c>
      <c r="C231" s="53"/>
      <c r="D231" s="53"/>
      <c r="E231" s="53"/>
      <c r="F231" s="53"/>
      <c r="G231" s="53"/>
      <c r="H231" s="54">
        <f t="shared" si="22"/>
        <v>0</v>
      </c>
    </row>
    <row r="232" spans="2:8" x14ac:dyDescent="0.2">
      <c r="B232" s="31" t="s">
        <v>32</v>
      </c>
      <c r="C232" s="53"/>
      <c r="D232" s="53"/>
      <c r="E232" s="53"/>
      <c r="F232" s="53"/>
      <c r="G232" s="53"/>
      <c r="H232" s="54">
        <f t="shared" si="22"/>
        <v>0</v>
      </c>
    </row>
    <row r="233" spans="2:8" x14ac:dyDescent="0.2">
      <c r="B233" s="31" t="s">
        <v>33</v>
      </c>
      <c r="C233" s="53"/>
      <c r="D233" s="53"/>
      <c r="E233" s="53"/>
      <c r="F233" s="53"/>
      <c r="G233" s="53"/>
      <c r="H233" s="54">
        <f t="shared" si="22"/>
        <v>0</v>
      </c>
    </row>
    <row r="234" spans="2:8" x14ac:dyDescent="0.2">
      <c r="B234" s="31" t="s">
        <v>34</v>
      </c>
      <c r="C234" s="53"/>
      <c r="D234" s="53"/>
      <c r="E234" s="53"/>
      <c r="F234" s="53"/>
      <c r="G234" s="53"/>
      <c r="H234" s="54">
        <f t="shared" si="22"/>
        <v>0</v>
      </c>
    </row>
    <row r="235" spans="2:8" x14ac:dyDescent="0.2">
      <c r="B235" s="31" t="s">
        <v>35</v>
      </c>
      <c r="C235" s="53"/>
      <c r="D235" s="53"/>
      <c r="E235" s="53"/>
      <c r="F235" s="53"/>
      <c r="G235" s="53"/>
      <c r="H235" s="54">
        <f t="shared" si="22"/>
        <v>0</v>
      </c>
    </row>
    <row r="236" spans="2:8" x14ac:dyDescent="0.2">
      <c r="B236" s="31" t="s">
        <v>36</v>
      </c>
      <c r="C236" s="53"/>
      <c r="D236" s="53"/>
      <c r="E236" s="53"/>
      <c r="F236" s="53"/>
      <c r="G236" s="53"/>
      <c r="H236" s="54">
        <f t="shared" si="22"/>
        <v>0</v>
      </c>
    </row>
    <row r="237" spans="2:8" x14ac:dyDescent="0.2">
      <c r="B237" s="31" t="s">
        <v>37</v>
      </c>
      <c r="C237" s="53"/>
      <c r="D237" s="53"/>
      <c r="E237" s="53"/>
      <c r="F237" s="53"/>
      <c r="G237" s="53"/>
      <c r="H237" s="54">
        <f t="shared" si="22"/>
        <v>0</v>
      </c>
    </row>
    <row r="238" spans="2:8" x14ac:dyDescent="0.2">
      <c r="B238" s="31" t="s">
        <v>38</v>
      </c>
      <c r="C238" s="53"/>
      <c r="D238" s="53"/>
      <c r="E238" s="53"/>
      <c r="F238" s="53"/>
      <c r="G238" s="53"/>
      <c r="H238" s="54">
        <f t="shared" si="22"/>
        <v>0</v>
      </c>
    </row>
    <row r="239" spans="2:8" x14ac:dyDescent="0.2">
      <c r="B239" s="31" t="s">
        <v>39</v>
      </c>
      <c r="C239" s="53"/>
      <c r="D239" s="53"/>
      <c r="E239" s="53"/>
      <c r="F239" s="53"/>
      <c r="G239" s="53"/>
      <c r="H239" s="54">
        <f t="shared" si="22"/>
        <v>0</v>
      </c>
    </row>
    <row r="240" spans="2:8" x14ac:dyDescent="0.2">
      <c r="B240" s="31" t="s">
        <v>40</v>
      </c>
      <c r="C240" s="53"/>
      <c r="D240" s="53"/>
      <c r="E240" s="53"/>
      <c r="F240" s="53"/>
      <c r="G240" s="53"/>
      <c r="H240" s="54">
        <f t="shared" si="22"/>
        <v>0</v>
      </c>
    </row>
    <row r="241" spans="2:8" x14ac:dyDescent="0.2">
      <c r="B241" s="31" t="s">
        <v>41</v>
      </c>
      <c r="C241" s="53"/>
      <c r="D241" s="53"/>
      <c r="E241" s="53"/>
      <c r="F241" s="53"/>
      <c r="G241" s="53"/>
      <c r="H241" s="54">
        <f t="shared" si="22"/>
        <v>0</v>
      </c>
    </row>
    <row r="242" spans="2:8" x14ac:dyDescent="0.2">
      <c r="B242" s="31" t="s">
        <v>42</v>
      </c>
      <c r="C242" s="53"/>
      <c r="D242" s="53"/>
      <c r="E242" s="53"/>
      <c r="F242" s="53"/>
      <c r="G242" s="53"/>
      <c r="H242" s="54">
        <f t="shared" si="22"/>
        <v>0</v>
      </c>
    </row>
    <row r="243" spans="2:8" ht="13.5" thickBot="1" x14ac:dyDescent="0.25">
      <c r="B243" s="42" t="s">
        <v>53</v>
      </c>
      <c r="C243" s="43">
        <f>SUM(C228:C242)</f>
        <v>0</v>
      </c>
      <c r="D243" s="43">
        <f t="shared" ref="D243:G243" si="23">SUM(D228:D242)</f>
        <v>0</v>
      </c>
      <c r="E243" s="43">
        <f t="shared" si="23"/>
        <v>0</v>
      </c>
      <c r="F243" s="43">
        <f t="shared" si="23"/>
        <v>0</v>
      </c>
      <c r="G243" s="43">
        <f t="shared" si="23"/>
        <v>0</v>
      </c>
      <c r="H243" s="44">
        <f t="shared" si="22"/>
        <v>0</v>
      </c>
    </row>
    <row r="244" spans="2:8" ht="13.5" thickTop="1" x14ac:dyDescent="0.2"/>
    <row r="246" spans="2:8" x14ac:dyDescent="0.2">
      <c r="B246" s="45" t="s">
        <v>44</v>
      </c>
      <c r="C246" s="45"/>
      <c r="D246" s="45"/>
      <c r="E246" s="45"/>
      <c r="F246" s="45"/>
      <c r="G246" s="45"/>
      <c r="H246" s="45"/>
    </row>
    <row r="247" spans="2:8" ht="13.5" thickBot="1" x14ac:dyDescent="0.25">
      <c r="B247" s="47">
        <v>42675</v>
      </c>
      <c r="C247" s="47"/>
      <c r="D247" s="47"/>
      <c r="E247" s="47"/>
      <c r="F247" s="47"/>
      <c r="G247" s="47"/>
      <c r="H247" s="47"/>
    </row>
    <row r="248" spans="2:8" ht="27" thickTop="1" thickBot="1" x14ac:dyDescent="0.25">
      <c r="B248" s="49" t="s">
        <v>45</v>
      </c>
      <c r="C248" s="50" t="s">
        <v>54</v>
      </c>
      <c r="D248" s="50" t="s">
        <v>48</v>
      </c>
      <c r="E248" s="50" t="s">
        <v>49</v>
      </c>
      <c r="F248" s="50" t="s">
        <v>50</v>
      </c>
      <c r="G248" s="50" t="s">
        <v>51</v>
      </c>
      <c r="H248" s="51" t="s">
        <v>52</v>
      </c>
    </row>
    <row r="249" spans="2:8" ht="13.5" thickTop="1" x14ac:dyDescent="0.2">
      <c r="B249" s="31" t="s">
        <v>28</v>
      </c>
      <c r="C249" s="53"/>
      <c r="D249" s="53"/>
      <c r="E249" s="53"/>
      <c r="F249" s="53"/>
      <c r="G249" s="53"/>
      <c r="H249" s="54">
        <f t="shared" ref="H249:H264" si="24">SUM(C249:G249)</f>
        <v>0</v>
      </c>
    </row>
    <row r="250" spans="2:8" x14ac:dyDescent="0.2">
      <c r="B250" s="31" t="s">
        <v>29</v>
      </c>
      <c r="C250" s="53"/>
      <c r="D250" s="53"/>
      <c r="E250" s="53"/>
      <c r="F250" s="53"/>
      <c r="G250" s="53"/>
      <c r="H250" s="54">
        <f t="shared" si="24"/>
        <v>0</v>
      </c>
    </row>
    <row r="251" spans="2:8" x14ac:dyDescent="0.2">
      <c r="B251" s="31" t="s">
        <v>30</v>
      </c>
      <c r="C251" s="53"/>
      <c r="D251" s="53"/>
      <c r="E251" s="53"/>
      <c r="F251" s="53"/>
      <c r="G251" s="53"/>
      <c r="H251" s="54">
        <f t="shared" si="24"/>
        <v>0</v>
      </c>
    </row>
    <row r="252" spans="2:8" x14ac:dyDescent="0.2">
      <c r="B252" s="31" t="s">
        <v>31</v>
      </c>
      <c r="C252" s="53"/>
      <c r="D252" s="53"/>
      <c r="E252" s="53"/>
      <c r="F252" s="53"/>
      <c r="G252" s="53"/>
      <c r="H252" s="54">
        <f t="shared" si="24"/>
        <v>0</v>
      </c>
    </row>
    <row r="253" spans="2:8" x14ac:dyDescent="0.2">
      <c r="B253" s="31" t="s">
        <v>32</v>
      </c>
      <c r="C253" s="53"/>
      <c r="D253" s="53"/>
      <c r="E253" s="53"/>
      <c r="F253" s="53"/>
      <c r="G253" s="53"/>
      <c r="H253" s="54">
        <f t="shared" si="24"/>
        <v>0</v>
      </c>
    </row>
    <row r="254" spans="2:8" x14ac:dyDescent="0.2">
      <c r="B254" s="31" t="s">
        <v>33</v>
      </c>
      <c r="C254" s="53"/>
      <c r="D254" s="53"/>
      <c r="E254" s="53"/>
      <c r="F254" s="53"/>
      <c r="G254" s="53"/>
      <c r="H254" s="54">
        <f t="shared" si="24"/>
        <v>0</v>
      </c>
    </row>
    <row r="255" spans="2:8" x14ac:dyDescent="0.2">
      <c r="B255" s="31" t="s">
        <v>34</v>
      </c>
      <c r="C255" s="53"/>
      <c r="D255" s="53"/>
      <c r="E255" s="53"/>
      <c r="F255" s="53"/>
      <c r="G255" s="53"/>
      <c r="H255" s="54">
        <f t="shared" si="24"/>
        <v>0</v>
      </c>
    </row>
    <row r="256" spans="2:8" x14ac:dyDescent="0.2">
      <c r="B256" s="31" t="s">
        <v>35</v>
      </c>
      <c r="C256" s="53"/>
      <c r="D256" s="53"/>
      <c r="E256" s="53"/>
      <c r="F256" s="53"/>
      <c r="G256" s="53"/>
      <c r="H256" s="54">
        <f t="shared" si="24"/>
        <v>0</v>
      </c>
    </row>
    <row r="257" spans="2:8" x14ac:dyDescent="0.2">
      <c r="B257" s="31" t="s">
        <v>36</v>
      </c>
      <c r="C257" s="53"/>
      <c r="D257" s="53"/>
      <c r="E257" s="53"/>
      <c r="F257" s="53"/>
      <c r="G257" s="53"/>
      <c r="H257" s="54">
        <f t="shared" si="24"/>
        <v>0</v>
      </c>
    </row>
    <row r="258" spans="2:8" x14ac:dyDescent="0.2">
      <c r="B258" s="31" t="s">
        <v>37</v>
      </c>
      <c r="C258" s="53"/>
      <c r="D258" s="53"/>
      <c r="E258" s="53"/>
      <c r="F258" s="53"/>
      <c r="G258" s="53"/>
      <c r="H258" s="54">
        <f t="shared" si="24"/>
        <v>0</v>
      </c>
    </row>
    <row r="259" spans="2:8" x14ac:dyDescent="0.2">
      <c r="B259" s="31" t="s">
        <v>38</v>
      </c>
      <c r="C259" s="53"/>
      <c r="D259" s="53"/>
      <c r="E259" s="53"/>
      <c r="F259" s="53"/>
      <c r="G259" s="53"/>
      <c r="H259" s="54">
        <f t="shared" si="24"/>
        <v>0</v>
      </c>
    </row>
    <row r="260" spans="2:8" x14ac:dyDescent="0.2">
      <c r="B260" s="31" t="s">
        <v>39</v>
      </c>
      <c r="C260" s="53"/>
      <c r="D260" s="53"/>
      <c r="E260" s="53"/>
      <c r="F260" s="53"/>
      <c r="G260" s="53"/>
      <c r="H260" s="54">
        <f t="shared" si="24"/>
        <v>0</v>
      </c>
    </row>
    <row r="261" spans="2:8" x14ac:dyDescent="0.2">
      <c r="B261" s="31" t="s">
        <v>40</v>
      </c>
      <c r="C261" s="53"/>
      <c r="D261" s="53"/>
      <c r="E261" s="53"/>
      <c r="F261" s="53"/>
      <c r="G261" s="53"/>
      <c r="H261" s="54">
        <f t="shared" si="24"/>
        <v>0</v>
      </c>
    </row>
    <row r="262" spans="2:8" x14ac:dyDescent="0.2">
      <c r="B262" s="31" t="s">
        <v>41</v>
      </c>
      <c r="C262" s="53"/>
      <c r="D262" s="53"/>
      <c r="E262" s="53"/>
      <c r="F262" s="53"/>
      <c r="G262" s="53"/>
      <c r="H262" s="54">
        <f t="shared" si="24"/>
        <v>0</v>
      </c>
    </row>
    <row r="263" spans="2:8" x14ac:dyDescent="0.2">
      <c r="B263" s="31" t="s">
        <v>42</v>
      </c>
      <c r="C263" s="53"/>
      <c r="D263" s="53"/>
      <c r="E263" s="53"/>
      <c r="F263" s="53"/>
      <c r="G263" s="53"/>
      <c r="H263" s="54">
        <f t="shared" si="24"/>
        <v>0</v>
      </c>
    </row>
    <row r="264" spans="2:8" ht="13.5" thickBot="1" x14ac:dyDescent="0.25">
      <c r="B264" s="42" t="s">
        <v>53</v>
      </c>
      <c r="C264" s="43">
        <f>SUM(C249:C263)</f>
        <v>0</v>
      </c>
      <c r="D264" s="43">
        <f t="shared" ref="D264:G264" si="25">SUM(D249:D263)</f>
        <v>0</v>
      </c>
      <c r="E264" s="43">
        <f t="shared" si="25"/>
        <v>0</v>
      </c>
      <c r="F264" s="43">
        <f t="shared" si="25"/>
        <v>0</v>
      </c>
      <c r="G264" s="43">
        <f t="shared" si="25"/>
        <v>0</v>
      </c>
      <c r="H264" s="44">
        <f t="shared" si="24"/>
        <v>0</v>
      </c>
    </row>
    <row r="265" spans="2:8" ht="13.5" thickTop="1" x14ac:dyDescent="0.2"/>
    <row r="267" spans="2:8" x14ac:dyDescent="0.2">
      <c r="B267" s="45" t="s">
        <v>44</v>
      </c>
      <c r="C267" s="45"/>
      <c r="D267" s="45"/>
      <c r="E267" s="45"/>
      <c r="F267" s="45"/>
      <c r="G267" s="45"/>
      <c r="H267" s="45"/>
    </row>
    <row r="268" spans="2:8" ht="13.5" thickBot="1" x14ac:dyDescent="0.25">
      <c r="B268" s="47">
        <v>42705</v>
      </c>
      <c r="C268" s="47"/>
      <c r="D268" s="47"/>
      <c r="E268" s="47"/>
      <c r="F268" s="47"/>
      <c r="G268" s="47"/>
      <c r="H268" s="47"/>
    </row>
    <row r="269" spans="2:8" ht="27" thickTop="1" thickBot="1" x14ac:dyDescent="0.25">
      <c r="B269" s="49" t="s">
        <v>45</v>
      </c>
      <c r="C269" s="50" t="s">
        <v>46</v>
      </c>
      <c r="D269" s="50" t="s">
        <v>48</v>
      </c>
      <c r="E269" s="50" t="s">
        <v>49</v>
      </c>
      <c r="F269" s="50" t="s">
        <v>50</v>
      </c>
      <c r="G269" s="50" t="s">
        <v>51</v>
      </c>
      <c r="H269" s="51" t="s">
        <v>52</v>
      </c>
    </row>
    <row r="270" spans="2:8" ht="13.5" thickTop="1" x14ac:dyDescent="0.2">
      <c r="B270" s="31" t="s">
        <v>28</v>
      </c>
      <c r="C270" s="53"/>
      <c r="D270" s="53"/>
      <c r="E270" s="53"/>
      <c r="F270" s="53"/>
      <c r="G270" s="53"/>
      <c r="H270" s="54">
        <f t="shared" ref="H270:H285" si="26">SUM(C270:G270)</f>
        <v>0</v>
      </c>
    </row>
    <row r="271" spans="2:8" x14ac:dyDescent="0.2">
      <c r="B271" s="31" t="s">
        <v>29</v>
      </c>
      <c r="C271" s="53"/>
      <c r="D271" s="53"/>
      <c r="E271" s="53"/>
      <c r="F271" s="53"/>
      <c r="G271" s="53"/>
      <c r="H271" s="54">
        <f t="shared" si="26"/>
        <v>0</v>
      </c>
    </row>
    <row r="272" spans="2:8" x14ac:dyDescent="0.2">
      <c r="B272" s="31" t="s">
        <v>30</v>
      </c>
      <c r="C272" s="53"/>
      <c r="D272" s="53"/>
      <c r="E272" s="53"/>
      <c r="F272" s="53"/>
      <c r="G272" s="53"/>
      <c r="H272" s="54">
        <f t="shared" si="26"/>
        <v>0</v>
      </c>
    </row>
    <row r="273" spans="2:8" x14ac:dyDescent="0.2">
      <c r="B273" s="31" t="s">
        <v>31</v>
      </c>
      <c r="C273" s="53"/>
      <c r="D273" s="53"/>
      <c r="E273" s="53"/>
      <c r="F273" s="53"/>
      <c r="G273" s="53"/>
      <c r="H273" s="54">
        <f t="shared" si="26"/>
        <v>0</v>
      </c>
    </row>
    <row r="274" spans="2:8" x14ac:dyDescent="0.2">
      <c r="B274" s="31" t="s">
        <v>32</v>
      </c>
      <c r="C274" s="53"/>
      <c r="D274" s="53"/>
      <c r="E274" s="53"/>
      <c r="F274" s="53"/>
      <c r="G274" s="53"/>
      <c r="H274" s="54">
        <f t="shared" si="26"/>
        <v>0</v>
      </c>
    </row>
    <row r="275" spans="2:8" x14ac:dyDescent="0.2">
      <c r="B275" s="31" t="s">
        <v>33</v>
      </c>
      <c r="C275" s="53"/>
      <c r="D275" s="53"/>
      <c r="E275" s="53"/>
      <c r="F275" s="53"/>
      <c r="G275" s="53"/>
      <c r="H275" s="54">
        <f t="shared" si="26"/>
        <v>0</v>
      </c>
    </row>
    <row r="276" spans="2:8" x14ac:dyDescent="0.2">
      <c r="B276" s="31" t="s">
        <v>34</v>
      </c>
      <c r="C276" s="53"/>
      <c r="D276" s="53"/>
      <c r="E276" s="53"/>
      <c r="F276" s="53"/>
      <c r="G276" s="53"/>
      <c r="H276" s="54">
        <f t="shared" si="26"/>
        <v>0</v>
      </c>
    </row>
    <row r="277" spans="2:8" x14ac:dyDescent="0.2">
      <c r="B277" s="31" t="s">
        <v>35</v>
      </c>
      <c r="C277" s="53"/>
      <c r="D277" s="53"/>
      <c r="E277" s="53"/>
      <c r="F277" s="53"/>
      <c r="G277" s="53"/>
      <c r="H277" s="54">
        <f t="shared" si="26"/>
        <v>0</v>
      </c>
    </row>
    <row r="278" spans="2:8" x14ac:dyDescent="0.2">
      <c r="B278" s="31" t="s">
        <v>36</v>
      </c>
      <c r="C278" s="53"/>
      <c r="D278" s="53"/>
      <c r="E278" s="53"/>
      <c r="F278" s="53"/>
      <c r="G278" s="53"/>
      <c r="H278" s="54">
        <f t="shared" si="26"/>
        <v>0</v>
      </c>
    </row>
    <row r="279" spans="2:8" x14ac:dyDescent="0.2">
      <c r="B279" s="31" t="s">
        <v>37</v>
      </c>
      <c r="C279" s="53"/>
      <c r="D279" s="53"/>
      <c r="E279" s="53"/>
      <c r="F279" s="53"/>
      <c r="G279" s="53"/>
      <c r="H279" s="54">
        <f t="shared" si="26"/>
        <v>0</v>
      </c>
    </row>
    <row r="280" spans="2:8" x14ac:dyDescent="0.2">
      <c r="B280" s="31" t="s">
        <v>38</v>
      </c>
      <c r="C280" s="53"/>
      <c r="D280" s="53"/>
      <c r="E280" s="53"/>
      <c r="F280" s="53"/>
      <c r="G280" s="53"/>
      <c r="H280" s="54">
        <f t="shared" si="26"/>
        <v>0</v>
      </c>
    </row>
    <row r="281" spans="2:8" x14ac:dyDescent="0.2">
      <c r="B281" s="31" t="s">
        <v>39</v>
      </c>
      <c r="C281" s="53"/>
      <c r="D281" s="53"/>
      <c r="E281" s="53"/>
      <c r="F281" s="53"/>
      <c r="G281" s="53"/>
      <c r="H281" s="54">
        <f t="shared" si="26"/>
        <v>0</v>
      </c>
    </row>
    <row r="282" spans="2:8" x14ac:dyDescent="0.2">
      <c r="B282" s="31" t="s">
        <v>40</v>
      </c>
      <c r="C282" s="53"/>
      <c r="D282" s="53"/>
      <c r="E282" s="53"/>
      <c r="F282" s="53"/>
      <c r="G282" s="53"/>
      <c r="H282" s="54">
        <f t="shared" si="26"/>
        <v>0</v>
      </c>
    </row>
    <row r="283" spans="2:8" x14ac:dyDescent="0.2">
      <c r="B283" s="31" t="s">
        <v>41</v>
      </c>
      <c r="C283" s="53"/>
      <c r="D283" s="53"/>
      <c r="E283" s="53"/>
      <c r="F283" s="53"/>
      <c r="G283" s="53"/>
      <c r="H283" s="54">
        <f t="shared" si="26"/>
        <v>0</v>
      </c>
    </row>
    <row r="284" spans="2:8" x14ac:dyDescent="0.2">
      <c r="B284" s="31" t="s">
        <v>42</v>
      </c>
      <c r="C284" s="53"/>
      <c r="D284" s="53"/>
      <c r="E284" s="53"/>
      <c r="F284" s="53"/>
      <c r="G284" s="53"/>
      <c r="H284" s="54">
        <f t="shared" si="26"/>
        <v>0</v>
      </c>
    </row>
    <row r="285" spans="2:8" ht="13.5" thickBot="1" x14ac:dyDescent="0.25">
      <c r="B285" s="42" t="s">
        <v>53</v>
      </c>
      <c r="C285" s="43">
        <f>SUM(C270:C284)</f>
        <v>0</v>
      </c>
      <c r="D285" s="43">
        <f t="shared" ref="D285:G285" si="27">SUM(D270:D284)</f>
        <v>0</v>
      </c>
      <c r="E285" s="43">
        <f t="shared" si="27"/>
        <v>0</v>
      </c>
      <c r="F285" s="43">
        <f t="shared" si="27"/>
        <v>0</v>
      </c>
      <c r="G285" s="43">
        <f t="shared" si="27"/>
        <v>0</v>
      </c>
      <c r="H285" s="44">
        <f t="shared" si="26"/>
        <v>0</v>
      </c>
    </row>
    <row r="286" spans="2:8" ht="13.5" thickTop="1" x14ac:dyDescent="0.2"/>
  </sheetData>
  <mergeCells count="26">
    <mergeCell ref="B267:H267"/>
    <mergeCell ref="B268:H268"/>
    <mergeCell ref="B204:H204"/>
    <mergeCell ref="B205:H205"/>
    <mergeCell ref="B225:H225"/>
    <mergeCell ref="B226:H226"/>
    <mergeCell ref="B246:H246"/>
    <mergeCell ref="B247:H247"/>
    <mergeCell ref="B139:H139"/>
    <mergeCell ref="B140:H140"/>
    <mergeCell ref="B160:H160"/>
    <mergeCell ref="B161:H161"/>
    <mergeCell ref="B182:H182"/>
    <mergeCell ref="B183:H183"/>
    <mergeCell ref="B78:H78"/>
    <mergeCell ref="B79:H79"/>
    <mergeCell ref="B98:H98"/>
    <mergeCell ref="B99:H99"/>
    <mergeCell ref="B118:H118"/>
    <mergeCell ref="B119:H119"/>
    <mergeCell ref="B2:O2"/>
    <mergeCell ref="B3:O3"/>
    <mergeCell ref="B36:H36"/>
    <mergeCell ref="B37:H37"/>
    <mergeCell ref="B57:H57"/>
    <mergeCell ref="B58:H58"/>
  </mergeCells>
  <printOptions horizontalCentered="1"/>
  <pageMargins left="0.59055118110236227" right="0.19685039370078741" top="0.98425196850393704" bottom="0.19685039370078741" header="0" footer="0"/>
  <pageSetup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SUF</vt:lpstr>
      <vt:lpstr>SUF!Área_de_impresión</vt:lpstr>
      <vt:lpstr>NUMERO_DE_CAUSANTES_DE_SUBSIDIO_FAMILIAR__SEGÚN_REGIONES</vt:lpstr>
      <vt:lpstr>NUMERO_DE_SUBSIDIOS_FAMILIARES__SEGÚN_TIPO_DE_SUBSIDIO_Y_REGIONES</vt:lpstr>
      <vt:lpstr>SUBSIDIOS_FAMILIARES_EMITIDOS___BENEFICIARIOS__MONTO_Y_CAUSANTES_POR_TIPO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N MunozM</dc:creator>
  <cp:lastModifiedBy>Claudia N MunozM</cp:lastModifiedBy>
  <dcterms:created xsi:type="dcterms:W3CDTF">2016-09-14T21:30:55Z</dcterms:created>
  <dcterms:modified xsi:type="dcterms:W3CDTF">2016-09-14T21:31:15Z</dcterms:modified>
</cp:coreProperties>
</file>